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'2022'!$A$1:$J$153</definedName>
  </definedNames>
  <calcPr fullCalcOnLoad="1"/>
</workbook>
</file>

<file path=xl/sharedStrings.xml><?xml version="1.0" encoding="utf-8"?>
<sst xmlns="http://schemas.openxmlformats.org/spreadsheetml/2006/main" count="164" uniqueCount="156">
  <si>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</si>
  <si>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</si>
  <si>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</si>
  <si>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</si>
  <si>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</si>
  <si>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</si>
  <si>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</si>
  <si>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</si>
  <si>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</si>
  <si>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</si>
  <si>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</si>
  <si>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</si>
  <si>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</si>
  <si>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</si>
  <si>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</si>
  <si>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</si>
  <si>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</si>
  <si>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</si>
  <si>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</si>
  <si>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</si>
  <si>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</si>
  <si>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</si>
  <si>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</si>
  <si>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</si>
  <si>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</si>
  <si>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</si>
  <si>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</si>
  <si>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</si>
  <si>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</si>
  <si>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</si>
  <si>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</si>
  <si>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</si>
  <si>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</si>
  <si>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</si>
  <si>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</si>
  <si>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</si>
  <si>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</si>
  <si>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</si>
  <si>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</si>
  <si>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</si>
  <si>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</si>
  <si>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</si>
  <si>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</si>
  <si>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</si>
  <si>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</si>
  <si>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</si>
  <si>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</si>
  <si>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</si>
  <si>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</si>
  <si>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</si>
  <si>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</si>
  <si>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</si>
  <si>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</si>
  <si>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</si>
  <si>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</si>
  <si>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</si>
  <si>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</si>
  <si>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</si>
  <si>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</si>
  <si>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</si>
  <si>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</si>
  <si>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</si>
  <si>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</si>
  <si>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</si>
  <si>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</si>
  <si>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</si>
  <si>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</si>
  <si>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</si>
  <si>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</si>
  <si>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</si>
  <si>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</si>
  <si>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</si>
  <si>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</si>
  <si>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</si>
  <si>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</si>
  <si>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</si>
  <si>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</si>
  <si>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</si>
  <si>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</si>
  <si>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</si>
  <si>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</si>
  <si>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</si>
  <si>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</si>
  <si>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</si>
  <si>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</si>
  <si>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</si>
  <si>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</si>
  <si>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</si>
  <si>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</si>
  <si>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</si>
  <si>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</si>
  <si>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</si>
  <si>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</si>
  <si>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</si>
  <si>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</si>
  <si>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</si>
  <si>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</si>
  <si>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</si>
  <si>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</si>
  <si>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</si>
  <si>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</si>
  <si>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</si>
  <si>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</si>
  <si>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</si>
  <si>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</si>
  <si>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</si>
  <si>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</si>
  <si>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</si>
  <si>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</si>
  <si>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</si>
  <si>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</si>
  <si>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</si>
  <si>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</si>
  <si>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</si>
  <si>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</si>
  <si>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</si>
  <si>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</si>
  <si>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</si>
  <si>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</si>
  <si>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</si>
  <si>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</si>
  <si>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</si>
  <si>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</si>
  <si>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</si>
  <si>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</si>
  <si>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</si>
  <si>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</si>
  <si>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</si>
  <si>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</si>
  <si>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</si>
  <si>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</si>
  <si>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</si>
  <si>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</si>
  <si>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</si>
  <si>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</si>
  <si>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</si>
  <si>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</si>
  <si>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</si>
  <si>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</si>
  <si>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</si>
  <si>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</si>
  <si>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</si>
  <si>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</si>
  <si>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</si>
  <si>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</si>
  <si>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</si>
  <si>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</si>
  <si>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</si>
  <si>
    <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</si>
  <si>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rPr>
        <b/>
        <sz val="14"/>
        <rFont val="Times New Roman"/>
        <family val="1"/>
      </rPr>
      <t>02,1218240</t>
    </r>
    <r>
      <rPr>
        <sz val="14"/>
        <rFont val="Times New Roman"/>
        <family val="1"/>
      </rPr>
      <t>Заходи та роботи з територіальної оборони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</si>
  <si>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</si>
  <si>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</si>
  <si>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813121 </t>
    </r>
    <r>
      <rPr>
        <sz val="14"/>
        <rFont val="Times New Roman"/>
        <family val="1"/>
      </rPr>
      <t>Утримання та забезпечення діяльності центрів соціальних служб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</si>
  <si>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10 місяців 2022 рік</t>
  </si>
  <si>
    <t xml:space="preserve">План на 01.11.2022    </t>
  </si>
  <si>
    <t>Касові видатки на 01.11.2022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</si>
</sst>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7"/>
  <sheetViews>
    <sheetView tabSelected="1" view="pageBreakPreview" zoomScale="66" zoomScaleNormal="107" zoomScaleSheetLayoutView="66" zoomScalePageLayoutView="0" workbookViewId="0" topLeftCell="A1">
      <pane xSplit="1" ySplit="5" topLeftCell="B1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50" sqref="E150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6" customFormat="1" ht="42" customHeight="1">
      <c r="A2" s="134" t="s">
        <v>153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8" customFormat="1" ht="44.25" customHeight="1">
      <c r="A3" s="136"/>
      <c r="B3" s="138" t="s">
        <v>36</v>
      </c>
      <c r="C3" s="138" t="s">
        <v>32</v>
      </c>
      <c r="D3" s="140" t="s">
        <v>154</v>
      </c>
      <c r="E3" s="142" t="s">
        <v>155</v>
      </c>
      <c r="F3" s="132" t="s">
        <v>0</v>
      </c>
      <c r="G3" s="133"/>
      <c r="H3" s="7" t="s">
        <v>1</v>
      </c>
      <c r="I3" s="132" t="s">
        <v>2</v>
      </c>
      <c r="J3" s="133"/>
    </row>
    <row r="4" spans="1:10" s="8" customFormat="1" ht="32.25" customHeight="1">
      <c r="A4" s="137"/>
      <c r="B4" s="139"/>
      <c r="C4" s="139"/>
      <c r="D4" s="141"/>
      <c r="E4" s="143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82801791</v>
      </c>
      <c r="D6" s="36">
        <f>D7+D16</f>
        <v>74770459</v>
      </c>
      <c r="E6" s="36">
        <f>E7+E16</f>
        <v>62643584.61</v>
      </c>
      <c r="F6" s="37">
        <f aca="true" t="shared" si="0" ref="F6:F72">E6-D6</f>
        <v>-12126874.39</v>
      </c>
      <c r="G6" s="38">
        <f aca="true" t="shared" si="1" ref="G6:G72">E6/D6</f>
        <v>0.8378119573934941</v>
      </c>
      <c r="H6" s="39" t="e">
        <f>E6-#REF!</f>
        <v>#REF!</v>
      </c>
      <c r="I6" s="40">
        <f aca="true" t="shared" si="2" ref="I6:I72">E6-C6</f>
        <v>-20158206.39</v>
      </c>
      <c r="J6" s="41">
        <f aca="true" t="shared" si="3" ref="J6:J72">E6/C6</f>
        <v>0.7565486670451367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79454964</v>
      </c>
      <c r="D7" s="43">
        <f>D8+D15+D11+D9+D12+D13+D10+D14</f>
        <v>71496082</v>
      </c>
      <c r="E7" s="43">
        <f>E8+E15+E11+E9+E12+E13+E10+E14</f>
        <v>61146496.77</v>
      </c>
      <c r="F7" s="43">
        <f t="shared" si="0"/>
        <v>-10349585.229999997</v>
      </c>
      <c r="G7" s="44">
        <f t="shared" si="1"/>
        <v>0.855242623924483</v>
      </c>
      <c r="H7" s="45" t="e">
        <f>E7-#REF!</f>
        <v>#REF!</v>
      </c>
      <c r="I7" s="46">
        <f t="shared" si="2"/>
        <v>-18308467.229999997</v>
      </c>
      <c r="J7" s="47">
        <f t="shared" si="3"/>
        <v>0.7695742807208371</v>
      </c>
    </row>
    <row r="8" spans="1:10" s="17" customFormat="1" ht="23.25" customHeight="1">
      <c r="A8" s="48" t="s">
        <v>37</v>
      </c>
      <c r="B8" s="49">
        <v>32442025</v>
      </c>
      <c r="C8" s="50">
        <v>36696752</v>
      </c>
      <c r="D8" s="51">
        <v>32735592</v>
      </c>
      <c r="E8" s="52">
        <v>27396896.79</v>
      </c>
      <c r="F8" s="53">
        <f t="shared" si="0"/>
        <v>-5338695.210000001</v>
      </c>
      <c r="G8" s="54">
        <f t="shared" si="1"/>
        <v>0.8369146582105496</v>
      </c>
      <c r="H8" s="55" t="e">
        <f>E8-#REF!</f>
        <v>#REF!</v>
      </c>
      <c r="I8" s="56">
        <f t="shared" si="2"/>
        <v>-9299855.21</v>
      </c>
      <c r="J8" s="57">
        <f t="shared" si="3"/>
        <v>0.7465755222696548</v>
      </c>
    </row>
    <row r="9" spans="1:10" s="17" customFormat="1" ht="23.25" customHeight="1">
      <c r="A9" s="48" t="s">
        <v>38</v>
      </c>
      <c r="B9" s="49">
        <v>2406850</v>
      </c>
      <c r="C9" s="50">
        <v>2531850</v>
      </c>
      <c r="D9" s="58">
        <v>2183990</v>
      </c>
      <c r="E9" s="59">
        <v>1781018.12</v>
      </c>
      <c r="F9" s="53">
        <f t="shared" si="0"/>
        <v>-402971.8799999999</v>
      </c>
      <c r="G9" s="54">
        <f t="shared" si="1"/>
        <v>0.8154882210999135</v>
      </c>
      <c r="H9" s="55" t="e">
        <f>E9-#REF!</f>
        <v>#REF!</v>
      </c>
      <c r="I9" s="56">
        <f t="shared" si="2"/>
        <v>-750831.8799999999</v>
      </c>
      <c r="J9" s="57">
        <f t="shared" si="3"/>
        <v>0.7034453541876494</v>
      </c>
    </row>
    <row r="10" spans="1:10" s="17" customFormat="1" ht="23.25" customHeight="1">
      <c r="A10" s="48" t="s">
        <v>39</v>
      </c>
      <c r="B10" s="49">
        <v>17890000</v>
      </c>
      <c r="C10" s="50">
        <v>17890000</v>
      </c>
      <c r="D10" s="60">
        <v>17006960</v>
      </c>
      <c r="E10" s="61">
        <v>15372794.39</v>
      </c>
      <c r="F10" s="53">
        <f t="shared" si="0"/>
        <v>-1634165.6099999994</v>
      </c>
      <c r="G10" s="54">
        <f t="shared" si="1"/>
        <v>0.9039119507542794</v>
      </c>
      <c r="H10" s="55" t="e">
        <f>E10-#REF!</f>
        <v>#REF!</v>
      </c>
      <c r="I10" s="56">
        <f t="shared" si="2"/>
        <v>-2517205.6099999994</v>
      </c>
      <c r="J10" s="57">
        <f t="shared" si="3"/>
        <v>0.8592953823365008</v>
      </c>
    </row>
    <row r="11" spans="1:10" s="17" customFormat="1" ht="23.25" customHeight="1">
      <c r="A11" s="48" t="s">
        <v>40</v>
      </c>
      <c r="B11" s="49">
        <v>2255300</v>
      </c>
      <c r="C11" s="50">
        <v>2255300</v>
      </c>
      <c r="D11" s="62">
        <v>1871740</v>
      </c>
      <c r="E11" s="63">
        <v>1562056.45</v>
      </c>
      <c r="F11" s="53">
        <f t="shared" si="0"/>
        <v>-309683.55000000005</v>
      </c>
      <c r="G11" s="54">
        <f t="shared" si="1"/>
        <v>0.8345477737292573</v>
      </c>
      <c r="H11" s="55" t="e">
        <f>E11-#REF!</f>
        <v>#REF!</v>
      </c>
      <c r="I11" s="56">
        <f t="shared" si="2"/>
        <v>-693243.55</v>
      </c>
      <c r="J11" s="57">
        <f t="shared" si="3"/>
        <v>0.6926158160776836</v>
      </c>
    </row>
    <row r="12" spans="1:10" s="17" customFormat="1" ht="35.25" customHeight="1">
      <c r="A12" s="48" t="s">
        <v>41</v>
      </c>
      <c r="B12" s="49">
        <v>1480700</v>
      </c>
      <c r="C12" s="50">
        <v>1480700</v>
      </c>
      <c r="D12" s="64">
        <v>1313800</v>
      </c>
      <c r="E12" s="65">
        <v>1252971.64</v>
      </c>
      <c r="F12" s="53">
        <f t="shared" si="0"/>
        <v>-60828.3600000001</v>
      </c>
      <c r="G12" s="54">
        <f t="shared" si="1"/>
        <v>0.9537004414674988</v>
      </c>
      <c r="H12" s="55" t="e">
        <f>E12-#REF!</f>
        <v>#REF!</v>
      </c>
      <c r="I12" s="56">
        <f t="shared" si="2"/>
        <v>-227728.3600000001</v>
      </c>
      <c r="J12" s="57">
        <f t="shared" si="3"/>
        <v>0.8462022286756263</v>
      </c>
    </row>
    <row r="13" spans="1:10" s="17" customFormat="1" ht="23.25" customHeight="1">
      <c r="A13" s="48" t="s">
        <v>42</v>
      </c>
      <c r="B13" s="49">
        <v>6646480</v>
      </c>
      <c r="C13" s="50">
        <v>6825480</v>
      </c>
      <c r="D13" s="66">
        <v>5868074</v>
      </c>
      <c r="E13" s="67">
        <v>5054856.95</v>
      </c>
      <c r="F13" s="53">
        <f t="shared" si="0"/>
        <v>-813217.0499999998</v>
      </c>
      <c r="G13" s="54">
        <f t="shared" si="1"/>
        <v>0.8614167016298704</v>
      </c>
      <c r="H13" s="55" t="e">
        <f>E13-#REF!</f>
        <v>#REF!</v>
      </c>
      <c r="I13" s="56">
        <f t="shared" si="2"/>
        <v>-1770623.0499999998</v>
      </c>
      <c r="J13" s="57">
        <f t="shared" si="3"/>
        <v>0.7405862957623494</v>
      </c>
    </row>
    <row r="14" spans="1:10" s="17" customFormat="1" ht="36" customHeight="1">
      <c r="A14" s="48" t="s">
        <v>43</v>
      </c>
      <c r="B14" s="49">
        <v>4310000</v>
      </c>
      <c r="C14" s="50">
        <v>4340000</v>
      </c>
      <c r="D14" s="66">
        <v>3837744</v>
      </c>
      <c r="E14" s="67">
        <v>2930213.07</v>
      </c>
      <c r="F14" s="53">
        <f t="shared" si="0"/>
        <v>-907530.9300000002</v>
      </c>
      <c r="G14" s="54">
        <f t="shared" si="1"/>
        <v>0.7635248911860718</v>
      </c>
      <c r="H14" s="55" t="e">
        <f>E14-#REF!</f>
        <v>#REF!</v>
      </c>
      <c r="I14" s="56">
        <f t="shared" si="2"/>
        <v>-1409786.9300000002</v>
      </c>
      <c r="J14" s="57">
        <f t="shared" si="3"/>
        <v>0.6751643018433179</v>
      </c>
    </row>
    <row r="15" spans="1:10" s="17" customFormat="1" ht="23.25" customHeight="1">
      <c r="A15" s="48" t="s">
        <v>44</v>
      </c>
      <c r="B15" s="49">
        <v>6784882</v>
      </c>
      <c r="C15" s="50">
        <v>7434882</v>
      </c>
      <c r="D15" s="68">
        <v>6678182</v>
      </c>
      <c r="E15" s="69">
        <v>5795689.36</v>
      </c>
      <c r="F15" s="53">
        <f t="shared" si="0"/>
        <v>-882492.6399999997</v>
      </c>
      <c r="G15" s="54">
        <f t="shared" si="1"/>
        <v>0.8678543591654136</v>
      </c>
      <c r="H15" s="55" t="e">
        <f>E15-#REF!</f>
        <v>#REF!</v>
      </c>
      <c r="I15" s="56">
        <f t="shared" si="2"/>
        <v>-1639192.6399999997</v>
      </c>
      <c r="J15" s="57">
        <f t="shared" si="3"/>
        <v>0.7795267443383769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3346827</v>
      </c>
      <c r="D16" s="43">
        <f>D17+D19+D20+D21+D23+D18+D22</f>
        <v>3274377</v>
      </c>
      <c r="E16" s="43">
        <f>E17+E19+E20+E21+E23+E18+E22</f>
        <v>1497087.8399999999</v>
      </c>
      <c r="F16" s="43">
        <f t="shared" si="0"/>
        <v>-1777289.1600000001</v>
      </c>
      <c r="G16" s="44">
        <f t="shared" si="1"/>
        <v>0.4572130331968493</v>
      </c>
      <c r="H16" s="45"/>
      <c r="I16" s="46">
        <f t="shared" si="2"/>
        <v>-1849739.1600000001</v>
      </c>
      <c r="J16" s="47">
        <f t="shared" si="3"/>
        <v>0.44731557382559656</v>
      </c>
    </row>
    <row r="17" spans="1:10" s="17" customFormat="1" ht="59.25" customHeight="1">
      <c r="A17" s="48" t="s">
        <v>45</v>
      </c>
      <c r="B17" s="49">
        <v>2235800</v>
      </c>
      <c r="C17" s="50">
        <v>2758700</v>
      </c>
      <c r="D17" s="51">
        <v>2718700</v>
      </c>
      <c r="E17" s="52">
        <v>1443412.2</v>
      </c>
      <c r="F17" s="53">
        <f t="shared" si="0"/>
        <v>-1275287.8</v>
      </c>
      <c r="G17" s="54">
        <f t="shared" si="1"/>
        <v>0.5309199985287085</v>
      </c>
      <c r="H17" s="55"/>
      <c r="I17" s="56">
        <f t="shared" si="2"/>
        <v>-1315287.8</v>
      </c>
      <c r="J17" s="57">
        <f t="shared" si="3"/>
        <v>0.5232218798709537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11000</v>
      </c>
      <c r="E18" s="52">
        <v>0</v>
      </c>
      <c r="F18" s="53">
        <f t="shared" si="0"/>
        <v>-11000</v>
      </c>
      <c r="G18" s="54">
        <f t="shared" si="1"/>
        <v>0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135</v>
      </c>
      <c r="B19" s="49">
        <v>30000</v>
      </c>
      <c r="C19" s="50">
        <v>30000</v>
      </c>
      <c r="D19" s="60">
        <v>29500</v>
      </c>
      <c r="E19" s="61">
        <v>1005</v>
      </c>
      <c r="F19" s="53">
        <f t="shared" si="0"/>
        <v>-28495</v>
      </c>
      <c r="G19" s="54">
        <f t="shared" si="1"/>
        <v>0.03406779661016949</v>
      </c>
      <c r="H19" s="55"/>
      <c r="I19" s="56">
        <f t="shared" si="2"/>
        <v>-28995</v>
      </c>
      <c r="J19" s="57">
        <f t="shared" si="3"/>
        <v>0.0335</v>
      </c>
    </row>
    <row r="20" spans="1:10" s="17" customFormat="1" ht="75" customHeight="1">
      <c r="A20" s="48" t="s">
        <v>136</v>
      </c>
      <c r="B20" s="49">
        <v>4000</v>
      </c>
      <c r="C20" s="50">
        <v>8400</v>
      </c>
      <c r="D20" s="62">
        <v>8400</v>
      </c>
      <c r="E20" s="63">
        <v>4400</v>
      </c>
      <c r="F20" s="53">
        <f t="shared" si="0"/>
        <v>-4000</v>
      </c>
      <c r="G20" s="54">
        <f t="shared" si="1"/>
        <v>0.5238095238095238</v>
      </c>
      <c r="H20" s="55"/>
      <c r="I20" s="56">
        <f t="shared" si="2"/>
        <v>-4000</v>
      </c>
      <c r="J20" s="57">
        <f t="shared" si="3"/>
        <v>0.5238095238095238</v>
      </c>
    </row>
    <row r="21" spans="1:10" s="17" customFormat="1" ht="81" customHeight="1">
      <c r="A21" s="70" t="s">
        <v>47</v>
      </c>
      <c r="B21" s="49">
        <v>15000</v>
      </c>
      <c r="C21" s="50">
        <v>236727</v>
      </c>
      <c r="D21" s="66">
        <v>236727</v>
      </c>
      <c r="E21" s="67">
        <v>3023.64</v>
      </c>
      <c r="F21" s="53">
        <f t="shared" si="0"/>
        <v>-233703.36</v>
      </c>
      <c r="G21" s="54">
        <f t="shared" si="1"/>
        <v>0.012772687526137702</v>
      </c>
      <c r="H21" s="55"/>
      <c r="I21" s="56">
        <f t="shared" si="2"/>
        <v>-233703.36</v>
      </c>
      <c r="J21" s="57">
        <f t="shared" si="3"/>
        <v>0.012772687526137702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268050</v>
      </c>
      <c r="E22" s="67">
        <v>43247</v>
      </c>
      <c r="F22" s="53">
        <f t="shared" si="0"/>
        <v>-224803</v>
      </c>
      <c r="G22" s="54">
        <f t="shared" si="1"/>
        <v>0.16133930236896102</v>
      </c>
      <c r="H22" s="55"/>
      <c r="I22" s="56">
        <f t="shared" si="2"/>
        <v>-256753</v>
      </c>
      <c r="J22" s="57">
        <f t="shared" si="3"/>
        <v>0.14415666666666666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2000</v>
      </c>
      <c r="F23" s="53">
        <f t="shared" si="0"/>
        <v>0</v>
      </c>
      <c r="G23" s="54">
        <f t="shared" si="1"/>
        <v>1</v>
      </c>
      <c r="H23" s="55"/>
      <c r="I23" s="56">
        <f t="shared" si="2"/>
        <v>0</v>
      </c>
      <c r="J23" s="57">
        <f t="shared" si="3"/>
        <v>1</v>
      </c>
    </row>
    <row r="24" spans="1:10" s="30" customFormat="1" ht="39" customHeight="1">
      <c r="A24" s="71" t="s">
        <v>13</v>
      </c>
      <c r="B24" s="72">
        <f>SUM(B25:B38)</f>
        <v>276413442</v>
      </c>
      <c r="C24" s="72">
        <f>SUM(C25:C38)</f>
        <v>311073508.87</v>
      </c>
      <c r="D24" s="72">
        <f>SUM(D25:D38)</f>
        <v>264275479.87</v>
      </c>
      <c r="E24" s="72">
        <f>SUM(E25:E38)</f>
        <v>234736975.13999996</v>
      </c>
      <c r="F24" s="37">
        <f t="shared" si="0"/>
        <v>-29538504.73000005</v>
      </c>
      <c r="G24" s="38">
        <f t="shared" si="1"/>
        <v>0.8882283564690513</v>
      </c>
      <c r="H24" s="73" t="e">
        <f>H25+H26+#REF!+H29+H33+H37+#REF!+#REF!+#REF!</f>
        <v>#REF!</v>
      </c>
      <c r="I24" s="40">
        <f t="shared" si="2"/>
        <v>-76336533.73000005</v>
      </c>
      <c r="J24" s="41">
        <f t="shared" si="3"/>
        <v>0.7546029103947206</v>
      </c>
    </row>
    <row r="25" spans="1:10" s="17" customFormat="1" ht="37.5" customHeight="1">
      <c r="A25" s="48" t="s">
        <v>50</v>
      </c>
      <c r="B25" s="49">
        <v>53569722</v>
      </c>
      <c r="C25" s="49">
        <v>60869471</v>
      </c>
      <c r="D25" s="74">
        <v>51260872</v>
      </c>
      <c r="E25" s="75">
        <v>43867299.29</v>
      </c>
      <c r="F25" s="53">
        <f t="shared" si="0"/>
        <v>-7393572.710000001</v>
      </c>
      <c r="G25" s="54">
        <f t="shared" si="1"/>
        <v>0.8557657639924658</v>
      </c>
      <c r="H25" s="76"/>
      <c r="I25" s="56">
        <f t="shared" si="2"/>
        <v>-17002171.71</v>
      </c>
      <c r="J25" s="57">
        <f t="shared" si="3"/>
        <v>0.720678175271147</v>
      </c>
    </row>
    <row r="26" spans="1:10" s="17" customFormat="1" ht="54.75" customHeight="1">
      <c r="A26" s="48" t="s">
        <v>51</v>
      </c>
      <c r="B26" s="49">
        <v>60398500</v>
      </c>
      <c r="C26" s="77">
        <v>90635145</v>
      </c>
      <c r="D26" s="77">
        <v>76528945</v>
      </c>
      <c r="E26" s="78">
        <v>59569998.22</v>
      </c>
      <c r="F26" s="53">
        <f t="shared" si="0"/>
        <v>-16958946.78</v>
      </c>
      <c r="G26" s="54">
        <f t="shared" si="1"/>
        <v>0.7783982677403954</v>
      </c>
      <c r="H26" s="76"/>
      <c r="I26" s="56">
        <f t="shared" si="2"/>
        <v>-31065146.78</v>
      </c>
      <c r="J26" s="57">
        <f t="shared" si="3"/>
        <v>0.657250542490995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99232800</v>
      </c>
      <c r="E27" s="78">
        <v>99232429.45</v>
      </c>
      <c r="F27" s="53">
        <f t="shared" si="0"/>
        <v>-370.54999999701977</v>
      </c>
      <c r="G27" s="54">
        <f t="shared" si="1"/>
        <v>0.9999962658516136</v>
      </c>
      <c r="H27" s="76"/>
      <c r="I27" s="56">
        <f t="shared" si="2"/>
        <v>-18241370.549999997</v>
      </c>
      <c r="J27" s="57">
        <f t="shared" si="3"/>
        <v>0.8447196689815091</v>
      </c>
    </row>
    <row r="28" spans="1:10" s="17" customFormat="1" ht="54.75" customHeight="1">
      <c r="A28" s="70" t="s">
        <v>138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9544800</v>
      </c>
      <c r="D29" s="79">
        <v>8599900</v>
      </c>
      <c r="E29" s="80">
        <v>7104761.4</v>
      </c>
      <c r="F29" s="53">
        <f t="shared" si="0"/>
        <v>-1495138.5999999996</v>
      </c>
      <c r="G29" s="54">
        <f t="shared" si="1"/>
        <v>0.8261446528448005</v>
      </c>
      <c r="H29" s="76"/>
      <c r="I29" s="56">
        <f t="shared" si="2"/>
        <v>-2440038.5999999996</v>
      </c>
      <c r="J29" s="57">
        <f t="shared" si="3"/>
        <v>0.7443593789288409</v>
      </c>
    </row>
    <row r="30" spans="1:10" s="17" customFormat="1" ht="54">
      <c r="A30" s="48" t="s">
        <v>137</v>
      </c>
      <c r="B30" s="49">
        <v>18235600</v>
      </c>
      <c r="C30" s="49">
        <v>20268740</v>
      </c>
      <c r="D30" s="49">
        <v>18139530</v>
      </c>
      <c r="E30" s="49">
        <v>16739806.65</v>
      </c>
      <c r="F30" s="53">
        <f t="shared" si="0"/>
        <v>-1399723.3499999996</v>
      </c>
      <c r="G30" s="54">
        <f t="shared" si="1"/>
        <v>0.9228357432634694</v>
      </c>
      <c r="H30" s="81"/>
      <c r="I30" s="56">
        <f t="shared" si="2"/>
        <v>-3528933.3499999996</v>
      </c>
      <c r="J30" s="57">
        <f t="shared" si="3"/>
        <v>0.8258928108012634</v>
      </c>
    </row>
    <row r="31" spans="1:10" s="17" customFormat="1" ht="53.25" customHeight="1">
      <c r="A31" s="48" t="s">
        <v>54</v>
      </c>
      <c r="B31" s="49">
        <v>4381700</v>
      </c>
      <c r="C31" s="49">
        <v>6944700</v>
      </c>
      <c r="D31" s="49">
        <v>5852000</v>
      </c>
      <c r="E31" s="49">
        <v>4782280.32</v>
      </c>
      <c r="F31" s="53">
        <f t="shared" si="0"/>
        <v>-1069719.6799999997</v>
      </c>
      <c r="G31" s="54">
        <f t="shared" si="1"/>
        <v>0.8172044292549556</v>
      </c>
      <c r="H31" s="81"/>
      <c r="I31" s="56">
        <f t="shared" si="2"/>
        <v>-2162419.6799999997</v>
      </c>
      <c r="J31" s="57">
        <f t="shared" si="3"/>
        <v>0.6886230247526891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84010</v>
      </c>
      <c r="E32" s="49">
        <v>18100</v>
      </c>
      <c r="F32" s="53">
        <f t="shared" si="0"/>
        <v>-65910</v>
      </c>
      <c r="G32" s="54">
        <f t="shared" si="1"/>
        <v>0.2154505416021902</v>
      </c>
      <c r="H32" s="81"/>
      <c r="I32" s="56">
        <f t="shared" si="2"/>
        <v>-65910</v>
      </c>
      <c r="J32" s="57">
        <f t="shared" si="3"/>
        <v>0.2154505416021902</v>
      </c>
    </row>
    <row r="33" spans="1:10" s="17" customFormat="1" ht="69" customHeight="1">
      <c r="A33" s="48" t="s">
        <v>56</v>
      </c>
      <c r="B33" s="49">
        <v>299050</v>
      </c>
      <c r="C33" s="49">
        <v>331550</v>
      </c>
      <c r="D33" s="82">
        <v>253150</v>
      </c>
      <c r="E33" s="83">
        <v>147802.19</v>
      </c>
      <c r="F33" s="53">
        <f t="shared" si="0"/>
        <v>-105347.81</v>
      </c>
      <c r="G33" s="54">
        <f t="shared" si="1"/>
        <v>0.5838522220027652</v>
      </c>
      <c r="H33" s="76"/>
      <c r="I33" s="56">
        <f t="shared" si="2"/>
        <v>-183747.81</v>
      </c>
      <c r="J33" s="57">
        <f t="shared" si="3"/>
        <v>0.4457915548182778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1483960</v>
      </c>
      <c r="E34" s="83">
        <v>1265376.04</v>
      </c>
      <c r="F34" s="53">
        <f t="shared" si="0"/>
        <v>-218583.95999999996</v>
      </c>
      <c r="G34" s="54">
        <f t="shared" si="1"/>
        <v>0.8527022561255021</v>
      </c>
      <c r="H34" s="76"/>
      <c r="I34" s="56">
        <f t="shared" si="2"/>
        <v>-491453.95999999996</v>
      </c>
      <c r="J34" s="57">
        <f t="shared" si="3"/>
        <v>0.7202609472743521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42.5" customHeight="1">
      <c r="A36" s="70" t="s">
        <v>139</v>
      </c>
      <c r="B36" s="49">
        <v>0</v>
      </c>
      <c r="C36" s="49">
        <v>236723.11</v>
      </c>
      <c r="D36" s="82">
        <f>C36</f>
        <v>236723.11</v>
      </c>
      <c r="E36" s="83">
        <v>0</v>
      </c>
      <c r="F36" s="53">
        <f t="shared" si="0"/>
        <v>-236723.11</v>
      </c>
      <c r="G36" s="54">
        <f t="shared" si="1"/>
        <v>0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1903900</v>
      </c>
      <c r="D37" s="84">
        <v>1649610</v>
      </c>
      <c r="E37" s="85">
        <v>1184489.54</v>
      </c>
      <c r="F37" s="53">
        <f t="shared" si="0"/>
        <v>-465120.45999999996</v>
      </c>
      <c r="G37" s="54">
        <f t="shared" si="1"/>
        <v>0.7180421675426313</v>
      </c>
      <c r="H37" s="76"/>
      <c r="I37" s="56">
        <f t="shared" si="2"/>
        <v>-719410.46</v>
      </c>
      <c r="J37" s="57">
        <f t="shared" si="3"/>
        <v>0.6221385261830978</v>
      </c>
    </row>
    <row r="38" spans="1:10" s="17" customFormat="1" ht="153.75" customHeight="1">
      <c r="A38" s="70" t="s">
        <v>60</v>
      </c>
      <c r="B38" s="49">
        <v>368640</v>
      </c>
      <c r="C38" s="49">
        <v>331740</v>
      </c>
      <c r="D38" s="84">
        <v>261880</v>
      </c>
      <c r="E38" s="85">
        <v>132532.28</v>
      </c>
      <c r="F38" s="53">
        <f t="shared" si="0"/>
        <v>-129347.72</v>
      </c>
      <c r="G38" s="54">
        <f t="shared" si="1"/>
        <v>0.5060801893997251</v>
      </c>
      <c r="H38" s="76"/>
      <c r="I38" s="56">
        <f t="shared" si="2"/>
        <v>-199207.72</v>
      </c>
      <c r="J38" s="57">
        <f t="shared" si="3"/>
        <v>0.39950648097908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33522028</v>
      </c>
      <c r="D39" s="37">
        <f>SUM(D40:D47)</f>
        <v>27002005</v>
      </c>
      <c r="E39" s="37">
        <f>SUM(E40:E47)</f>
        <v>20097275.06</v>
      </c>
      <c r="F39" s="37">
        <f t="shared" si="0"/>
        <v>-6904729.940000001</v>
      </c>
      <c r="G39" s="38">
        <f t="shared" si="1"/>
        <v>0.7442882504465872</v>
      </c>
      <c r="H39" s="86" t="e">
        <f>E39-#REF!</f>
        <v>#REF!</v>
      </c>
      <c r="I39" s="40">
        <f t="shared" si="2"/>
        <v>-13424752.940000001</v>
      </c>
      <c r="J39" s="41">
        <f t="shared" si="3"/>
        <v>0.5995244398698074</v>
      </c>
    </row>
    <row r="40" spans="1:10" s="17" customFormat="1" ht="54" customHeight="1">
      <c r="A40" s="48" t="s">
        <v>61</v>
      </c>
      <c r="B40" s="49">
        <v>12698135</v>
      </c>
      <c r="C40" s="49">
        <v>15938125</v>
      </c>
      <c r="D40" s="87">
        <v>11639977</v>
      </c>
      <c r="E40" s="88">
        <v>9568059.86</v>
      </c>
      <c r="F40" s="53">
        <f t="shared" si="0"/>
        <v>-2071917.1400000006</v>
      </c>
      <c r="G40" s="54">
        <f t="shared" si="1"/>
        <v>0.8219998939860448</v>
      </c>
      <c r="H40" s="81" t="e">
        <f>E40-#REF!</f>
        <v>#REF!</v>
      </c>
      <c r="I40" s="56">
        <f t="shared" si="2"/>
        <v>-6370065.140000001</v>
      </c>
      <c r="J40" s="57">
        <f t="shared" si="3"/>
        <v>0.6003253117916945</v>
      </c>
    </row>
    <row r="41" spans="1:10" s="17" customFormat="1" ht="72" customHeight="1">
      <c r="A41" s="70" t="s">
        <v>62</v>
      </c>
      <c r="B41" s="49">
        <v>5301600</v>
      </c>
      <c r="C41" s="49">
        <v>10399907</v>
      </c>
      <c r="D41" s="89">
        <v>8997947</v>
      </c>
      <c r="E41" s="49">
        <v>6872836.03</v>
      </c>
      <c r="F41" s="53">
        <f t="shared" si="0"/>
        <v>-2125110.9699999997</v>
      </c>
      <c r="G41" s="54">
        <f t="shared" si="1"/>
        <v>0.7638226842189668</v>
      </c>
      <c r="H41" s="81" t="e">
        <f>E41-#REF!</f>
        <v>#REF!</v>
      </c>
      <c r="I41" s="56">
        <f t="shared" si="2"/>
        <v>-3527070.9699999997</v>
      </c>
      <c r="J41" s="57">
        <f t="shared" si="3"/>
        <v>0.660855527842701</v>
      </c>
    </row>
    <row r="42" spans="1:10" s="17" customFormat="1" ht="42.75" customHeight="1">
      <c r="A42" s="48" t="s">
        <v>63</v>
      </c>
      <c r="B42" s="49">
        <v>3107696</v>
      </c>
      <c r="C42" s="49">
        <v>3107696</v>
      </c>
      <c r="D42" s="90">
        <v>2856031</v>
      </c>
      <c r="E42" s="91">
        <v>1349993.36</v>
      </c>
      <c r="F42" s="53">
        <f t="shared" si="0"/>
        <v>-1506037.64</v>
      </c>
      <c r="G42" s="54">
        <f t="shared" si="1"/>
        <v>0.47268162005244346</v>
      </c>
      <c r="H42" s="81"/>
      <c r="I42" s="56">
        <f t="shared" si="2"/>
        <v>-1757702.64</v>
      </c>
      <c r="J42" s="57">
        <f t="shared" si="3"/>
        <v>0.43440328783767784</v>
      </c>
    </row>
    <row r="43" spans="1:10" s="17" customFormat="1" ht="90.75" customHeight="1">
      <c r="A43" s="48" t="s">
        <v>64</v>
      </c>
      <c r="B43" s="49">
        <v>3552400</v>
      </c>
      <c r="C43" s="49">
        <v>3640000</v>
      </c>
      <c r="D43" s="92">
        <v>3111750</v>
      </c>
      <c r="E43" s="93">
        <v>2152766.01</v>
      </c>
      <c r="F43" s="53">
        <f t="shared" si="0"/>
        <v>-958983.9900000002</v>
      </c>
      <c r="G43" s="54">
        <f t="shared" si="1"/>
        <v>0.6918184333574354</v>
      </c>
      <c r="H43" s="81"/>
      <c r="I43" s="56">
        <f t="shared" si="2"/>
        <v>-1487233.9900000002</v>
      </c>
      <c r="J43" s="57">
        <f t="shared" si="3"/>
        <v>0.5914192335164834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126400</v>
      </c>
      <c r="D45" s="90">
        <v>126400</v>
      </c>
      <c r="E45" s="91">
        <v>126398.45</v>
      </c>
      <c r="F45" s="53">
        <f t="shared" si="0"/>
        <v>-1.5500000000029104</v>
      </c>
      <c r="G45" s="54">
        <f t="shared" si="1"/>
        <v>0.9999877373417722</v>
      </c>
      <c r="H45" s="81"/>
      <c r="I45" s="56">
        <f t="shared" si="2"/>
        <v>-1.5500000000029104</v>
      </c>
      <c r="J45" s="57">
        <f t="shared" si="3"/>
        <v>0.9999877373417722</v>
      </c>
    </row>
    <row r="46" spans="1:10" s="17" customFormat="1" ht="57.75" customHeight="1">
      <c r="A46" s="48" t="s">
        <v>67</v>
      </c>
      <c r="B46" s="49">
        <v>21400</v>
      </c>
      <c r="C46" s="49">
        <v>6400</v>
      </c>
      <c r="D46" s="90">
        <v>6400</v>
      </c>
      <c r="E46" s="91">
        <v>0</v>
      </c>
      <c r="F46" s="53">
        <f t="shared" si="0"/>
        <v>-6400</v>
      </c>
      <c r="G46" s="54">
        <f t="shared" si="1"/>
        <v>0</v>
      </c>
      <c r="H46" s="81"/>
      <c r="I46" s="56">
        <f t="shared" si="2"/>
        <v>-6400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210000</v>
      </c>
      <c r="E47" s="95">
        <v>11380</v>
      </c>
      <c r="F47" s="53">
        <f t="shared" si="0"/>
        <v>-198620</v>
      </c>
      <c r="G47" s="54">
        <f t="shared" si="1"/>
        <v>0.05419047619047619</v>
      </c>
      <c r="H47" s="81"/>
      <c r="I47" s="56">
        <f t="shared" si="2"/>
        <v>-238620</v>
      </c>
      <c r="J47" s="57">
        <f t="shared" si="3"/>
        <v>0.04552</v>
      </c>
    </row>
    <row r="48" spans="1:10" s="30" customFormat="1" ht="39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28530570</v>
      </c>
      <c r="D48" s="37">
        <f>D49+D50+D51+D52+D53+D54+D55+D56+D57+D58+D59+D60+D61+D62+D63+D64</f>
        <v>25748940</v>
      </c>
      <c r="E48" s="37">
        <f>E49+E50+E51+E52+E53+E54+E55+E56+E57+E58+E59+E60+E61+E62+E63+E64</f>
        <v>22235346.240000002</v>
      </c>
      <c r="F48" s="37">
        <f t="shared" si="0"/>
        <v>-3513593.759999998</v>
      </c>
      <c r="G48" s="38">
        <f t="shared" si="1"/>
        <v>0.8635441396810899</v>
      </c>
      <c r="H48" s="86" t="e">
        <f>E48-#REF!</f>
        <v>#REF!</v>
      </c>
      <c r="I48" s="40">
        <f t="shared" si="2"/>
        <v>-6295223.759999998</v>
      </c>
      <c r="J48" s="41">
        <f t="shared" si="3"/>
        <v>0.7793516301987659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230000</v>
      </c>
      <c r="E49" s="49">
        <v>129860.2</v>
      </c>
      <c r="F49" s="53">
        <f t="shared" si="0"/>
        <v>-100139.8</v>
      </c>
      <c r="G49" s="54">
        <f t="shared" si="1"/>
        <v>0.5646095652173913</v>
      </c>
      <c r="H49" s="81"/>
      <c r="I49" s="56">
        <f t="shared" si="2"/>
        <v>-100139.8</v>
      </c>
      <c r="J49" s="57">
        <f t="shared" si="3"/>
        <v>0.5646095652173913</v>
      </c>
    </row>
    <row r="50" spans="1:10" s="17" customFormat="1" ht="90" customHeight="1">
      <c r="A50" s="70" t="s">
        <v>70</v>
      </c>
      <c r="B50" s="49">
        <v>1000000</v>
      </c>
      <c r="C50" s="49">
        <v>2000000</v>
      </c>
      <c r="D50" s="49">
        <v>2000000</v>
      </c>
      <c r="E50" s="49">
        <v>1883242</v>
      </c>
      <c r="F50" s="53">
        <f t="shared" si="0"/>
        <v>-116758</v>
      </c>
      <c r="G50" s="54">
        <f t="shared" si="1"/>
        <v>0.941621</v>
      </c>
      <c r="H50" s="81"/>
      <c r="I50" s="56">
        <f t="shared" si="2"/>
        <v>-116758</v>
      </c>
      <c r="J50" s="57">
        <f t="shared" si="3"/>
        <v>0.941621</v>
      </c>
    </row>
    <row r="51" spans="1:10" s="17" customFormat="1" ht="87.75" customHeight="1">
      <c r="A51" s="70" t="s">
        <v>71</v>
      </c>
      <c r="B51" s="49">
        <v>1500000</v>
      </c>
      <c r="C51" s="49">
        <v>3500000</v>
      </c>
      <c r="D51" s="49">
        <v>3500000</v>
      </c>
      <c r="E51" s="49">
        <v>3027180.55</v>
      </c>
      <c r="F51" s="53">
        <f t="shared" si="0"/>
        <v>-472819.4500000002</v>
      </c>
      <c r="G51" s="54">
        <f t="shared" si="1"/>
        <v>0.8649087285714285</v>
      </c>
      <c r="H51" s="81"/>
      <c r="I51" s="56">
        <f t="shared" si="2"/>
        <v>-472819.4500000002</v>
      </c>
      <c r="J51" s="57">
        <f t="shared" si="3"/>
        <v>0.8649087285714285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72600</v>
      </c>
      <c r="E52" s="97">
        <v>62330.63</v>
      </c>
      <c r="F52" s="53">
        <f t="shared" si="0"/>
        <v>-10269.370000000003</v>
      </c>
      <c r="G52" s="54">
        <f t="shared" si="1"/>
        <v>0.8585486225895317</v>
      </c>
      <c r="H52" s="81" t="e">
        <f>E52-#REF!</f>
        <v>#REF!</v>
      </c>
      <c r="I52" s="56">
        <f t="shared" si="2"/>
        <v>-28569.370000000003</v>
      </c>
      <c r="J52" s="57">
        <f t="shared" si="3"/>
        <v>0.685705500550055</v>
      </c>
    </row>
    <row r="53" spans="1:10" s="17" customFormat="1" ht="121.5" customHeight="1">
      <c r="A53" s="48" t="s">
        <v>73</v>
      </c>
      <c r="B53" s="49">
        <v>11665000</v>
      </c>
      <c r="C53" s="49">
        <v>12685270</v>
      </c>
      <c r="D53" s="89">
        <v>11267645</v>
      </c>
      <c r="E53" s="89">
        <v>10246510</v>
      </c>
      <c r="F53" s="53">
        <f t="shared" si="0"/>
        <v>-1021135</v>
      </c>
      <c r="G53" s="54">
        <f t="shared" si="1"/>
        <v>0.9093745853725423</v>
      </c>
      <c r="H53" s="81" t="e">
        <f>E53-#REF!</f>
        <v>#REF!</v>
      </c>
      <c r="I53" s="56">
        <f t="shared" si="2"/>
        <v>-2438760</v>
      </c>
      <c r="J53" s="57">
        <f t="shared" si="3"/>
        <v>0.8077486722789503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32100</v>
      </c>
      <c r="E54" s="89">
        <v>0</v>
      </c>
      <c r="F54" s="53">
        <f t="shared" si="0"/>
        <v>-32100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151</v>
      </c>
      <c r="B55" s="49">
        <v>4120300</v>
      </c>
      <c r="C55" s="49">
        <v>4120300</v>
      </c>
      <c r="D55" s="89">
        <v>3459200</v>
      </c>
      <c r="E55" s="89">
        <v>2941015.37</v>
      </c>
      <c r="F55" s="53">
        <f t="shared" si="0"/>
        <v>-518184.6299999999</v>
      </c>
      <c r="G55" s="54">
        <f t="shared" si="1"/>
        <v>0.8502010204671601</v>
      </c>
      <c r="H55" s="98"/>
      <c r="I55" s="56">
        <f t="shared" si="2"/>
        <v>-1179284.63</v>
      </c>
      <c r="J55" s="57">
        <f t="shared" si="3"/>
        <v>0.7137867072785963</v>
      </c>
    </row>
    <row r="56" spans="1:10" s="18" customFormat="1" ht="79.5" customHeight="1">
      <c r="A56" s="70" t="s">
        <v>75</v>
      </c>
      <c r="B56" s="49">
        <v>16100</v>
      </c>
      <c r="C56" s="49">
        <v>16100</v>
      </c>
      <c r="D56" s="89">
        <v>15100</v>
      </c>
      <c r="E56" s="89">
        <v>0</v>
      </c>
      <c r="F56" s="53">
        <f t="shared" si="0"/>
        <v>-15100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143</v>
      </c>
      <c r="B57" s="49">
        <v>77000</v>
      </c>
      <c r="C57" s="49">
        <v>77000</v>
      </c>
      <c r="D57" s="89">
        <v>65000</v>
      </c>
      <c r="E57" s="89">
        <v>15000</v>
      </c>
      <c r="F57" s="53">
        <f t="shared" si="0"/>
        <v>-50000</v>
      </c>
      <c r="G57" s="54">
        <f t="shared" si="1"/>
        <v>0.23076923076923078</v>
      </c>
      <c r="H57" s="98"/>
      <c r="I57" s="56">
        <f t="shared" si="2"/>
        <v>-62000</v>
      </c>
      <c r="J57" s="57">
        <f t="shared" si="3"/>
        <v>0.19480519480519481</v>
      </c>
    </row>
    <row r="58" spans="1:10" s="18" customFormat="1" ht="88.5" customHeight="1">
      <c r="A58" s="70" t="s">
        <v>76</v>
      </c>
      <c r="B58" s="49">
        <v>74800</v>
      </c>
      <c r="C58" s="49">
        <v>74800</v>
      </c>
      <c r="D58" s="89">
        <v>57700</v>
      </c>
      <c r="E58" s="89">
        <v>2000</v>
      </c>
      <c r="F58" s="53">
        <f t="shared" si="0"/>
        <v>-55700</v>
      </c>
      <c r="G58" s="54">
        <f t="shared" si="1"/>
        <v>0.03466204506065858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77</v>
      </c>
      <c r="B59" s="49">
        <v>786400</v>
      </c>
      <c r="C59" s="49">
        <v>921400</v>
      </c>
      <c r="D59" s="89">
        <v>903500</v>
      </c>
      <c r="E59" s="89">
        <v>807469.89</v>
      </c>
      <c r="F59" s="53">
        <f t="shared" si="0"/>
        <v>-96030.10999999999</v>
      </c>
      <c r="G59" s="54">
        <f t="shared" si="1"/>
        <v>0.8937132152739348</v>
      </c>
      <c r="H59" s="81"/>
      <c r="I59" s="56">
        <f t="shared" si="2"/>
        <v>-113930.10999999999</v>
      </c>
      <c r="J59" s="57">
        <f t="shared" si="3"/>
        <v>0.8763510853049707</v>
      </c>
    </row>
    <row r="60" spans="1:10" s="17" customFormat="1" ht="204" customHeight="1">
      <c r="A60" s="48" t="s">
        <v>78</v>
      </c>
      <c r="B60" s="49">
        <v>270000</v>
      </c>
      <c r="C60" s="49">
        <v>1599000</v>
      </c>
      <c r="D60" s="89">
        <v>1319850</v>
      </c>
      <c r="E60" s="89">
        <v>1138455.96</v>
      </c>
      <c r="F60" s="53">
        <f t="shared" si="0"/>
        <v>-181394.04000000004</v>
      </c>
      <c r="G60" s="54">
        <f t="shared" si="1"/>
        <v>0.8625646550744402</v>
      </c>
      <c r="H60" s="99" t="e">
        <f>E60-#REF!</f>
        <v>#REF!</v>
      </c>
      <c r="I60" s="56">
        <f t="shared" si="2"/>
        <v>-460544.04000000004</v>
      </c>
      <c r="J60" s="57">
        <f t="shared" si="3"/>
        <v>0.7119799624765478</v>
      </c>
    </row>
    <row r="61" spans="1:10" s="17" customFormat="1" ht="57" customHeight="1">
      <c r="A61" s="70" t="s">
        <v>79</v>
      </c>
      <c r="B61" s="49">
        <v>201500</v>
      </c>
      <c r="C61" s="49">
        <v>375000</v>
      </c>
      <c r="D61" s="89">
        <v>251500</v>
      </c>
      <c r="E61" s="89">
        <v>129284.22</v>
      </c>
      <c r="F61" s="53">
        <f t="shared" si="0"/>
        <v>-122215.78</v>
      </c>
      <c r="G61" s="54">
        <f t="shared" si="1"/>
        <v>0.5140525646123261</v>
      </c>
      <c r="H61" s="81" t="e">
        <f>E61-#REF!</f>
        <v>#REF!</v>
      </c>
      <c r="I61" s="56">
        <f t="shared" si="2"/>
        <v>-245715.78</v>
      </c>
      <c r="J61" s="57">
        <f t="shared" si="3"/>
        <v>0.34475792</v>
      </c>
    </row>
    <row r="62" spans="1:10" s="17" customFormat="1" ht="86.25" customHeight="1">
      <c r="A62" s="70" t="s">
        <v>80</v>
      </c>
      <c r="B62" s="49">
        <v>145000</v>
      </c>
      <c r="C62" s="49">
        <v>145000</v>
      </c>
      <c r="D62" s="89">
        <v>108344</v>
      </c>
      <c r="E62" s="89">
        <v>94164.96</v>
      </c>
      <c r="F62" s="53">
        <f t="shared" si="0"/>
        <v>-14179.039999999994</v>
      </c>
      <c r="G62" s="54">
        <f t="shared" si="1"/>
        <v>0.8691294395628739</v>
      </c>
      <c r="H62" s="81" t="e">
        <f>E62-#REF!</f>
        <v>#REF!</v>
      </c>
      <c r="I62" s="56">
        <f t="shared" si="2"/>
        <v>-50835.03999999999</v>
      </c>
      <c r="J62" s="57">
        <f t="shared" si="3"/>
        <v>0.6494135172413793</v>
      </c>
    </row>
    <row r="63" spans="1:10" s="17" customFormat="1" ht="57.75" customHeight="1">
      <c r="A63" s="70" t="s">
        <v>81</v>
      </c>
      <c r="B63" s="49">
        <v>237000</v>
      </c>
      <c r="C63" s="49">
        <v>137000</v>
      </c>
      <c r="D63" s="89">
        <v>107055</v>
      </c>
      <c r="E63" s="89">
        <v>82689.36</v>
      </c>
      <c r="F63" s="53">
        <f t="shared" si="0"/>
        <v>-24365.64</v>
      </c>
      <c r="G63" s="54">
        <f t="shared" si="1"/>
        <v>0.7724007285974499</v>
      </c>
      <c r="H63" s="81"/>
      <c r="I63" s="56">
        <f t="shared" si="2"/>
        <v>-54310.64</v>
      </c>
      <c r="J63" s="57">
        <f t="shared" si="3"/>
        <v>0.6035719708029197</v>
      </c>
    </row>
    <row r="64" spans="1:10" s="17" customFormat="1" ht="69" customHeight="1">
      <c r="A64" s="48" t="s">
        <v>82</v>
      </c>
      <c r="B64" s="49">
        <v>2404700</v>
      </c>
      <c r="C64" s="49">
        <v>2526700</v>
      </c>
      <c r="D64" s="89">
        <v>2359346</v>
      </c>
      <c r="E64" s="89">
        <v>1676143.1</v>
      </c>
      <c r="F64" s="53">
        <f t="shared" si="0"/>
        <v>-683202.8999999999</v>
      </c>
      <c r="G64" s="54">
        <f t="shared" si="1"/>
        <v>0.7104269996855062</v>
      </c>
      <c r="H64" s="81" t="e">
        <f>E64-#REF!</f>
        <v>#REF!</v>
      </c>
      <c r="I64" s="56">
        <f t="shared" si="2"/>
        <v>-850556.8999999999</v>
      </c>
      <c r="J64" s="57">
        <f t="shared" si="3"/>
        <v>0.6633724225274074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14265860</v>
      </c>
      <c r="D65" s="37">
        <f>D66+D67+D68+D69+D70</f>
        <v>11949530</v>
      </c>
      <c r="E65" s="37">
        <f>E66+E67+E68+E69+E70</f>
        <v>10284279.319999998</v>
      </c>
      <c r="F65" s="37">
        <f t="shared" si="0"/>
        <v>-1665250.6800000016</v>
      </c>
      <c r="G65" s="38">
        <f t="shared" si="1"/>
        <v>0.8606429976743853</v>
      </c>
      <c r="H65" s="86" t="e">
        <f>E65-#REF!</f>
        <v>#REF!</v>
      </c>
      <c r="I65" s="40">
        <f t="shared" si="2"/>
        <v>-3981580.6800000016</v>
      </c>
      <c r="J65" s="41">
        <f t="shared" si="3"/>
        <v>0.7209014612508463</v>
      </c>
    </row>
    <row r="66" spans="1:10" s="17" customFormat="1" ht="37.5" customHeight="1">
      <c r="A66" s="70" t="s">
        <v>83</v>
      </c>
      <c r="B66" s="49">
        <v>4729300</v>
      </c>
      <c r="C66" s="49">
        <v>5321290</v>
      </c>
      <c r="D66" s="49">
        <v>4488890</v>
      </c>
      <c r="E66" s="49">
        <v>3925335.03</v>
      </c>
      <c r="F66" s="53">
        <f t="shared" si="0"/>
        <v>-563554.9700000002</v>
      </c>
      <c r="G66" s="54">
        <f t="shared" si="1"/>
        <v>0.8744556070654438</v>
      </c>
      <c r="H66" s="81" t="e">
        <f>E66-#REF!</f>
        <v>#REF!</v>
      </c>
      <c r="I66" s="56">
        <f t="shared" si="2"/>
        <v>-1395954.9700000002</v>
      </c>
      <c r="J66" s="57">
        <f t="shared" si="3"/>
        <v>0.737666060297409</v>
      </c>
    </row>
    <row r="67" spans="1:10" s="17" customFormat="1" ht="39" customHeight="1">
      <c r="A67" s="70" t="s">
        <v>84</v>
      </c>
      <c r="B67" s="49">
        <v>4051900</v>
      </c>
      <c r="C67" s="49">
        <v>4765900</v>
      </c>
      <c r="D67" s="49">
        <v>3879920</v>
      </c>
      <c r="E67" s="49">
        <v>3313298.58</v>
      </c>
      <c r="F67" s="53">
        <f t="shared" si="0"/>
        <v>-566621.4199999999</v>
      </c>
      <c r="G67" s="54">
        <f t="shared" si="1"/>
        <v>0.8539605404235139</v>
      </c>
      <c r="H67" s="81"/>
      <c r="I67" s="56">
        <f t="shared" si="2"/>
        <v>-1452601.42</v>
      </c>
      <c r="J67" s="57">
        <f t="shared" si="3"/>
        <v>0.6952094210957007</v>
      </c>
    </row>
    <row r="68" spans="1:10" s="17" customFormat="1" ht="54" customHeight="1">
      <c r="A68" s="48" t="s">
        <v>85</v>
      </c>
      <c r="B68" s="49">
        <v>2664800</v>
      </c>
      <c r="C68" s="49">
        <v>2763800</v>
      </c>
      <c r="D68" s="49">
        <v>2382100</v>
      </c>
      <c r="E68" s="49">
        <v>2040799.45</v>
      </c>
      <c r="F68" s="53">
        <f t="shared" si="0"/>
        <v>-341300.55000000005</v>
      </c>
      <c r="G68" s="54">
        <f t="shared" si="1"/>
        <v>0.8567228285966164</v>
      </c>
      <c r="H68" s="81"/>
      <c r="I68" s="56">
        <f t="shared" si="2"/>
        <v>-723000.55</v>
      </c>
      <c r="J68" s="57">
        <f t="shared" si="3"/>
        <v>0.7384034481510963</v>
      </c>
    </row>
    <row r="69" spans="1:10" s="17" customFormat="1" ht="51" customHeight="1">
      <c r="A69" s="70" t="s">
        <v>86</v>
      </c>
      <c r="B69" s="49">
        <v>1337100</v>
      </c>
      <c r="C69" s="49">
        <v>1317800</v>
      </c>
      <c r="D69" s="49">
        <v>1123100</v>
      </c>
      <c r="E69" s="49">
        <v>962046.26</v>
      </c>
      <c r="F69" s="53">
        <f t="shared" si="0"/>
        <v>-161053.74</v>
      </c>
      <c r="G69" s="54">
        <f t="shared" si="1"/>
        <v>0.8565989315288042</v>
      </c>
      <c r="H69" s="81"/>
      <c r="I69" s="56">
        <f t="shared" si="2"/>
        <v>-355753.74</v>
      </c>
      <c r="J69" s="57">
        <f t="shared" si="3"/>
        <v>0.7300396570040978</v>
      </c>
    </row>
    <row r="70" spans="1:10" s="17" customFormat="1" ht="39.75" customHeight="1">
      <c r="A70" s="70" t="s">
        <v>87</v>
      </c>
      <c r="B70" s="49">
        <v>1235800</v>
      </c>
      <c r="C70" s="49">
        <v>97070</v>
      </c>
      <c r="D70" s="49">
        <v>75520</v>
      </c>
      <c r="E70" s="49">
        <v>42800</v>
      </c>
      <c r="F70" s="53">
        <f t="shared" si="0"/>
        <v>-32720</v>
      </c>
      <c r="G70" s="54">
        <f t="shared" si="1"/>
        <v>0.5667372881355932</v>
      </c>
      <c r="H70" s="81"/>
      <c r="I70" s="56">
        <f t="shared" si="2"/>
        <v>-54270</v>
      </c>
      <c r="J70" s="57">
        <f t="shared" si="3"/>
        <v>0.44091892448748327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18701000</v>
      </c>
      <c r="D71" s="37">
        <f>D72+D73+D74+D75+D76</f>
        <v>15650930</v>
      </c>
      <c r="E71" s="37">
        <f>E72+E73+E74+E75+E76</f>
        <v>13254729.68</v>
      </c>
      <c r="F71" s="37">
        <f t="shared" si="0"/>
        <v>-2396200.3200000003</v>
      </c>
      <c r="G71" s="38">
        <f t="shared" si="1"/>
        <v>0.8468972565847525</v>
      </c>
      <c r="H71" s="86" t="e">
        <f>E71-#REF!</f>
        <v>#REF!</v>
      </c>
      <c r="I71" s="40">
        <f t="shared" si="2"/>
        <v>-5446270.32</v>
      </c>
      <c r="J71" s="41">
        <f t="shared" si="3"/>
        <v>0.7087711715951018</v>
      </c>
    </row>
    <row r="72" spans="1:10" s="17" customFormat="1" ht="69" customHeight="1">
      <c r="A72" s="48" t="s">
        <v>88</v>
      </c>
      <c r="B72" s="49">
        <v>965000</v>
      </c>
      <c r="C72" s="49">
        <v>585000</v>
      </c>
      <c r="D72" s="89">
        <v>529420</v>
      </c>
      <c r="E72" s="89">
        <v>71573.39</v>
      </c>
      <c r="F72" s="53">
        <f t="shared" si="0"/>
        <v>-457846.61</v>
      </c>
      <c r="G72" s="54">
        <f t="shared" si="1"/>
        <v>0.1351920781232292</v>
      </c>
      <c r="H72" s="81" t="e">
        <f>E72-#REF!</f>
        <v>#REF!</v>
      </c>
      <c r="I72" s="56">
        <f t="shared" si="2"/>
        <v>-513426.61</v>
      </c>
      <c r="J72" s="57">
        <f t="shared" si="3"/>
        <v>0.12234767521367522</v>
      </c>
    </row>
    <row r="73" spans="1:10" s="17" customFormat="1" ht="74.25" customHeight="1">
      <c r="A73" s="48" t="s">
        <v>89</v>
      </c>
      <c r="B73" s="49">
        <v>214000</v>
      </c>
      <c r="C73" s="49">
        <v>199000</v>
      </c>
      <c r="D73" s="89">
        <v>173360</v>
      </c>
      <c r="E73" s="89">
        <v>33110</v>
      </c>
      <c r="F73" s="53">
        <f aca="true" t="shared" si="4" ref="F73:F143">E73-D73</f>
        <v>-140250</v>
      </c>
      <c r="G73" s="54">
        <f aca="true" t="shared" si="5" ref="G73:G143">E73/D73</f>
        <v>0.19098984771573604</v>
      </c>
      <c r="H73" s="81"/>
      <c r="I73" s="56">
        <f aca="true" t="shared" si="6" ref="I73:I143">E73-C73</f>
        <v>-165890</v>
      </c>
      <c r="J73" s="57">
        <f aca="true" t="shared" si="7" ref="J73:J143">E73/C73</f>
        <v>0.16638190954773868</v>
      </c>
    </row>
    <row r="74" spans="1:10" s="17" customFormat="1" ht="71.25" customHeight="1">
      <c r="A74" s="48" t="s">
        <v>90</v>
      </c>
      <c r="B74" s="49">
        <v>12455000</v>
      </c>
      <c r="C74" s="49">
        <v>11362800</v>
      </c>
      <c r="D74" s="89">
        <v>9211550</v>
      </c>
      <c r="E74" s="89">
        <v>8079234.4</v>
      </c>
      <c r="F74" s="53">
        <f t="shared" si="4"/>
        <v>-1132315.5999999996</v>
      </c>
      <c r="G74" s="54">
        <f t="shared" si="5"/>
        <v>0.8770765397788646</v>
      </c>
      <c r="H74" s="81"/>
      <c r="I74" s="56">
        <f t="shared" si="6"/>
        <v>-3283565.5999999996</v>
      </c>
      <c r="J74" s="57">
        <f t="shared" si="7"/>
        <v>0.7110249586369557</v>
      </c>
    </row>
    <row r="75" spans="1:10" s="17" customFormat="1" ht="88.5" customHeight="1">
      <c r="A75" s="48" t="s">
        <v>91</v>
      </c>
      <c r="B75" s="49">
        <v>1625500</v>
      </c>
      <c r="C75" s="49">
        <v>2799900</v>
      </c>
      <c r="D75" s="89">
        <v>2336500</v>
      </c>
      <c r="E75" s="89">
        <v>2336111.12</v>
      </c>
      <c r="F75" s="53">
        <f t="shared" si="4"/>
        <v>-388.87999999988824</v>
      </c>
      <c r="G75" s="54">
        <f t="shared" si="5"/>
        <v>0.9998335630216135</v>
      </c>
      <c r="H75" s="81" t="e">
        <f>E75-#REF!</f>
        <v>#REF!</v>
      </c>
      <c r="I75" s="56">
        <f t="shared" si="6"/>
        <v>-463788.8799999999</v>
      </c>
      <c r="J75" s="57">
        <f t="shared" si="7"/>
        <v>0.8343551983999429</v>
      </c>
    </row>
    <row r="76" spans="1:10" s="17" customFormat="1" ht="131.25" customHeight="1">
      <c r="A76" s="70" t="s">
        <v>92</v>
      </c>
      <c r="B76" s="49">
        <v>3229300</v>
      </c>
      <c r="C76" s="49">
        <v>3754300</v>
      </c>
      <c r="D76" s="89">
        <v>3400100</v>
      </c>
      <c r="E76" s="89">
        <v>2734700.77</v>
      </c>
      <c r="F76" s="53">
        <f t="shared" si="4"/>
        <v>-665399.23</v>
      </c>
      <c r="G76" s="54">
        <f t="shared" si="5"/>
        <v>0.8043000999970589</v>
      </c>
      <c r="H76" s="81" t="e">
        <f>E76-#REF!</f>
        <v>#REF!</v>
      </c>
      <c r="I76" s="56">
        <f t="shared" si="6"/>
        <v>-1019599.23</v>
      </c>
      <c r="J76" s="57">
        <f t="shared" si="7"/>
        <v>0.7284182856990651</v>
      </c>
    </row>
    <row r="77" spans="1:10" s="30" customFormat="1" ht="49.5" customHeight="1">
      <c r="A77" s="71" t="s">
        <v>15</v>
      </c>
      <c r="B77" s="37">
        <f>B78+B79+B82+B84+B81</f>
        <v>35870000</v>
      </c>
      <c r="C77" s="37">
        <f>C78+C79+C82+C84+C81</f>
        <v>61550146.089999996</v>
      </c>
      <c r="D77" s="37">
        <f>D78+D79+D82+D84+D81</f>
        <v>56726046.089999996</v>
      </c>
      <c r="E77" s="37">
        <f>E78+E79+E82+E84+E81</f>
        <v>41613436.55</v>
      </c>
      <c r="F77" s="37">
        <f t="shared" si="4"/>
        <v>-15112609.54</v>
      </c>
      <c r="G77" s="38">
        <f t="shared" si="5"/>
        <v>0.7335860582275954</v>
      </c>
      <c r="H77" s="86" t="e">
        <f>E77-#REF!</f>
        <v>#REF!</v>
      </c>
      <c r="I77" s="40">
        <f t="shared" si="6"/>
        <v>-19936709.54</v>
      </c>
      <c r="J77" s="41">
        <f t="shared" si="7"/>
        <v>0.6760899720554993</v>
      </c>
    </row>
    <row r="78" spans="1:10" s="17" customFormat="1" ht="61.5" customHeight="1">
      <c r="A78" s="70" t="s">
        <v>93</v>
      </c>
      <c r="B78" s="100">
        <v>360000</v>
      </c>
      <c r="C78" s="100">
        <v>110000</v>
      </c>
      <c r="D78" s="100">
        <v>110000</v>
      </c>
      <c r="E78" s="100">
        <v>0</v>
      </c>
      <c r="F78" s="53">
        <f t="shared" si="4"/>
        <v>-110000</v>
      </c>
      <c r="G78" s="54">
        <f t="shared" si="5"/>
        <v>0</v>
      </c>
      <c r="H78" s="81"/>
      <c r="I78" s="56">
        <f t="shared" si="6"/>
        <v>-110000</v>
      </c>
      <c r="J78" s="57">
        <f t="shared" si="7"/>
        <v>0</v>
      </c>
    </row>
    <row r="79" spans="1:10" s="17" customFormat="1" ht="67.5" customHeight="1">
      <c r="A79" s="48" t="s">
        <v>94</v>
      </c>
      <c r="B79" s="100">
        <v>200000</v>
      </c>
      <c r="C79" s="100">
        <v>200000</v>
      </c>
      <c r="D79" s="101">
        <v>200000</v>
      </c>
      <c r="E79" s="101">
        <v>140699.84</v>
      </c>
      <c r="F79" s="53">
        <f t="shared" si="4"/>
        <v>-59300.16</v>
      </c>
      <c r="G79" s="54">
        <f t="shared" si="5"/>
        <v>0.7034992</v>
      </c>
      <c r="H79" s="81" t="e">
        <f>E79-#REF!</f>
        <v>#REF!</v>
      </c>
      <c r="I79" s="56">
        <f t="shared" si="6"/>
        <v>-59300.16</v>
      </c>
      <c r="J79" s="57">
        <f t="shared" si="7"/>
        <v>0.7034992</v>
      </c>
    </row>
    <row r="80" spans="1:10" s="17" customFormat="1" ht="72" customHeight="1" hidden="1">
      <c r="A80" s="48" t="s">
        <v>95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117" customHeight="1">
      <c r="A81" s="48" t="s">
        <v>150</v>
      </c>
      <c r="B81" s="100">
        <v>0</v>
      </c>
      <c r="C81" s="100">
        <v>1684100</v>
      </c>
      <c r="D81" s="101">
        <v>1684100</v>
      </c>
      <c r="E81" s="101">
        <v>1683579.15</v>
      </c>
      <c r="F81" s="53">
        <f t="shared" si="4"/>
        <v>-520.8500000000931</v>
      </c>
      <c r="G81" s="54">
        <f t="shared" si="5"/>
        <v>0.9996907250163292</v>
      </c>
      <c r="H81" s="81"/>
      <c r="I81" s="56">
        <f t="shared" si="6"/>
        <v>-520.8500000000931</v>
      </c>
      <c r="J81" s="57">
        <f t="shared" si="7"/>
        <v>0.9996907250163292</v>
      </c>
    </row>
    <row r="82" spans="1:10" s="17" customFormat="1" ht="54.75" customHeight="1">
      <c r="A82" s="48" t="s">
        <v>96</v>
      </c>
      <c r="B82" s="49">
        <v>30310000</v>
      </c>
      <c r="C82" s="49">
        <v>40252512.51</v>
      </c>
      <c r="D82" s="89">
        <v>35428412.51</v>
      </c>
      <c r="E82" s="89">
        <v>24485623.98</v>
      </c>
      <c r="F82" s="53">
        <f t="shared" si="4"/>
        <v>-10942788.529999997</v>
      </c>
      <c r="G82" s="54">
        <f t="shared" si="5"/>
        <v>0.6911295834406553</v>
      </c>
      <c r="H82" s="81"/>
      <c r="I82" s="56">
        <f t="shared" si="6"/>
        <v>-15766888.529999997</v>
      </c>
      <c r="J82" s="57">
        <f t="shared" si="7"/>
        <v>0.6083005122703085</v>
      </c>
    </row>
    <row r="83" spans="1:10" s="17" customFormat="1" ht="88.5" customHeight="1" hidden="1">
      <c r="A83" s="48" t="s">
        <v>97</v>
      </c>
      <c r="B83" s="49">
        <v>0</v>
      </c>
      <c r="C83" s="49"/>
      <c r="D83" s="89"/>
      <c r="E83" s="89"/>
      <c r="F83" s="53">
        <f t="shared" si="4"/>
        <v>0</v>
      </c>
      <c r="G83" s="54" t="e">
        <f t="shared" si="5"/>
        <v>#DIV/0!</v>
      </c>
      <c r="H83" s="81"/>
      <c r="I83" s="56">
        <f t="shared" si="6"/>
        <v>0</v>
      </c>
      <c r="J83" s="57" t="e">
        <f t="shared" si="7"/>
        <v>#DIV/0!</v>
      </c>
    </row>
    <row r="84" spans="1:10" s="17" customFormat="1" ht="45" customHeight="1">
      <c r="A84" s="48" t="s">
        <v>98</v>
      </c>
      <c r="B84" s="49">
        <v>5000000</v>
      </c>
      <c r="C84" s="49">
        <v>19303533.58</v>
      </c>
      <c r="D84" s="89">
        <v>19303533.58</v>
      </c>
      <c r="E84" s="89">
        <v>15303533.58</v>
      </c>
      <c r="F84" s="53">
        <f t="shared" si="4"/>
        <v>-3999999.999999998</v>
      </c>
      <c r="G84" s="54">
        <f t="shared" si="5"/>
        <v>0.7927840525454719</v>
      </c>
      <c r="H84" s="81"/>
      <c r="I84" s="56">
        <f t="shared" si="6"/>
        <v>-3999999.999999998</v>
      </c>
      <c r="J84" s="57">
        <f t="shared" si="7"/>
        <v>0.7927840525454719</v>
      </c>
    </row>
    <row r="85" spans="1:10" s="30" customFormat="1" ht="48.75" customHeight="1">
      <c r="A85" s="71" t="s">
        <v>25</v>
      </c>
      <c r="B85" s="37">
        <f>B86+B88+B90+B92+B91+B89+B93+B87</f>
        <v>19375091</v>
      </c>
      <c r="C85" s="37">
        <f>C86+C88+C90+C92+C91+C89+C93+C87</f>
        <v>50498938</v>
      </c>
      <c r="D85" s="37">
        <f>D86+D88+D90+D92+D91+D89+D93+D87</f>
        <v>50215438</v>
      </c>
      <c r="E85" s="37">
        <f>E86+E88+E90+E92+E91+E89+E93+E87</f>
        <v>32464578.86</v>
      </c>
      <c r="F85" s="37">
        <f t="shared" si="4"/>
        <v>-17750859.14</v>
      </c>
      <c r="G85" s="38">
        <f t="shared" si="5"/>
        <v>0.6465059382734051</v>
      </c>
      <c r="H85" s="102"/>
      <c r="I85" s="40">
        <f t="shared" si="6"/>
        <v>-18034359.14</v>
      </c>
      <c r="J85" s="41">
        <f t="shared" si="7"/>
        <v>0.6428764672239246</v>
      </c>
    </row>
    <row r="86" spans="1:10" s="17" customFormat="1" ht="53.25" customHeight="1">
      <c r="A86" s="70" t="s">
        <v>99</v>
      </c>
      <c r="B86" s="49">
        <v>1150000</v>
      </c>
      <c r="C86" s="49">
        <v>380000</v>
      </c>
      <c r="D86" s="49">
        <v>380000</v>
      </c>
      <c r="E86" s="49">
        <v>150355.62</v>
      </c>
      <c r="F86" s="53">
        <f t="shared" si="4"/>
        <v>-229644.38</v>
      </c>
      <c r="G86" s="54">
        <f t="shared" si="5"/>
        <v>0.3956726842105263</v>
      </c>
      <c r="H86" s="54">
        <f>F86/E86</f>
        <v>-1.5273415120765024</v>
      </c>
      <c r="I86" s="56">
        <f t="shared" si="6"/>
        <v>-229644.38</v>
      </c>
      <c r="J86" s="57">
        <f t="shared" si="7"/>
        <v>0.3956726842105263</v>
      </c>
    </row>
    <row r="87" spans="1:10" s="17" customFormat="1" ht="72" customHeight="1">
      <c r="A87" s="70" t="s">
        <v>100</v>
      </c>
      <c r="B87" s="49">
        <v>397000</v>
      </c>
      <c r="C87" s="49">
        <v>0</v>
      </c>
      <c r="D87" s="49">
        <v>0</v>
      </c>
      <c r="E87" s="4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0</v>
      </c>
      <c r="J87" s="57" t="e">
        <f t="shared" si="7"/>
        <v>#DIV/0!</v>
      </c>
    </row>
    <row r="88" spans="1:10" s="17" customFormat="1" ht="85.5" customHeight="1">
      <c r="A88" s="103" t="s">
        <v>101</v>
      </c>
      <c r="B88" s="49">
        <v>13800000</v>
      </c>
      <c r="C88" s="49">
        <v>45054257</v>
      </c>
      <c r="D88" s="89">
        <v>45054257</v>
      </c>
      <c r="E88" s="89">
        <v>31157738.49</v>
      </c>
      <c r="F88" s="53">
        <f t="shared" si="4"/>
        <v>-13896518.510000002</v>
      </c>
      <c r="G88" s="54">
        <f t="shared" si="5"/>
        <v>0.6915603666485943</v>
      </c>
      <c r="H88" s="81"/>
      <c r="I88" s="56">
        <f t="shared" si="6"/>
        <v>-13896518.510000002</v>
      </c>
      <c r="J88" s="57">
        <f t="shared" si="7"/>
        <v>0.6915603666485943</v>
      </c>
    </row>
    <row r="89" spans="1:10" s="17" customFormat="1" ht="39" customHeight="1">
      <c r="A89" s="103" t="s">
        <v>102</v>
      </c>
      <c r="B89" s="49">
        <v>2523291</v>
      </c>
      <c r="C89" s="49">
        <v>3579991</v>
      </c>
      <c r="D89" s="89">
        <v>3349991</v>
      </c>
      <c r="E89" s="89">
        <v>955778.61</v>
      </c>
      <c r="F89" s="53">
        <f t="shared" si="4"/>
        <v>-2394212.39</v>
      </c>
      <c r="G89" s="54">
        <f t="shared" si="5"/>
        <v>0.2853078142597995</v>
      </c>
      <c r="H89" s="81"/>
      <c r="I89" s="56">
        <f t="shared" si="6"/>
        <v>-2624212.39</v>
      </c>
      <c r="J89" s="57">
        <f t="shared" si="7"/>
        <v>0.266977936536712</v>
      </c>
    </row>
    <row r="90" spans="1:10" s="17" customFormat="1" ht="56.25" customHeight="1">
      <c r="A90" s="48" t="s">
        <v>103</v>
      </c>
      <c r="B90" s="49">
        <v>224700</v>
      </c>
      <c r="C90" s="49">
        <v>224700</v>
      </c>
      <c r="D90" s="89">
        <v>171200</v>
      </c>
      <c r="E90" s="89">
        <v>0</v>
      </c>
      <c r="F90" s="53">
        <f t="shared" si="4"/>
        <v>-171200</v>
      </c>
      <c r="G90" s="54">
        <f t="shared" si="5"/>
        <v>0</v>
      </c>
      <c r="H90" s="81"/>
      <c r="I90" s="56">
        <f t="shared" si="6"/>
        <v>-224700</v>
      </c>
      <c r="J90" s="57">
        <f t="shared" si="7"/>
        <v>0</v>
      </c>
    </row>
    <row r="91" spans="1:10" s="17" customFormat="1" ht="37.5" customHeight="1">
      <c r="A91" s="48" t="s">
        <v>104</v>
      </c>
      <c r="B91" s="49">
        <v>1201000</v>
      </c>
      <c r="C91" s="49">
        <v>60513</v>
      </c>
      <c r="D91" s="89">
        <v>60513</v>
      </c>
      <c r="E91" s="89">
        <v>14445.14</v>
      </c>
      <c r="F91" s="53">
        <f t="shared" si="4"/>
        <v>-46067.86</v>
      </c>
      <c r="G91" s="54">
        <f t="shared" si="5"/>
        <v>0.23871135127989027</v>
      </c>
      <c r="H91" s="81"/>
      <c r="I91" s="56">
        <f t="shared" si="6"/>
        <v>-46067.86</v>
      </c>
      <c r="J91" s="57">
        <f t="shared" si="7"/>
        <v>0.23871135127989027</v>
      </c>
    </row>
    <row r="92" spans="1:10" s="17" customFormat="1" ht="54" customHeight="1">
      <c r="A92" s="48" t="s">
        <v>105</v>
      </c>
      <c r="B92" s="49">
        <v>79100</v>
      </c>
      <c r="C92" s="49">
        <v>79100</v>
      </c>
      <c r="D92" s="89">
        <v>79100</v>
      </c>
      <c r="E92" s="89">
        <v>66747</v>
      </c>
      <c r="F92" s="53">
        <f t="shared" si="4"/>
        <v>-12353</v>
      </c>
      <c r="G92" s="54">
        <f t="shared" si="5"/>
        <v>0.8438305941845765</v>
      </c>
      <c r="H92" s="81"/>
      <c r="I92" s="56">
        <f t="shared" si="6"/>
        <v>-12353</v>
      </c>
      <c r="J92" s="57">
        <f t="shared" si="7"/>
        <v>0.8438305941845765</v>
      </c>
    </row>
    <row r="93" spans="1:10" s="17" customFormat="1" ht="52.5" customHeight="1">
      <c r="A93" s="48" t="s">
        <v>106</v>
      </c>
      <c r="B93" s="49">
        <v>0</v>
      </c>
      <c r="C93" s="49">
        <v>1120377</v>
      </c>
      <c r="D93" s="89">
        <v>1120377</v>
      </c>
      <c r="E93" s="89">
        <v>119514</v>
      </c>
      <c r="F93" s="53">
        <f t="shared" si="4"/>
        <v>-1000863</v>
      </c>
      <c r="G93" s="54">
        <f t="shared" si="5"/>
        <v>0.10667302167038417</v>
      </c>
      <c r="H93" s="81"/>
      <c r="I93" s="56">
        <f t="shared" si="6"/>
        <v>-1000863</v>
      </c>
      <c r="J93" s="57">
        <f t="shared" si="7"/>
        <v>0.10667302167038417</v>
      </c>
    </row>
    <row r="94" spans="1:10" s="30" customFormat="1" ht="36" customHeight="1">
      <c r="A94" s="71" t="s">
        <v>31</v>
      </c>
      <c r="B94" s="37">
        <f>B95+B96+B97+B98+B100+B101+B99</f>
        <v>4039248</v>
      </c>
      <c r="C94" s="37">
        <f>C95+C96+C97+C98+C100+C101+C99</f>
        <v>12987682</v>
      </c>
      <c r="D94" s="37">
        <f>D95+D96+D97+D98+D100+D101+D99</f>
        <v>12889828</v>
      </c>
      <c r="E94" s="37">
        <f>E95+E96+E97+E98+E100+E101+E99</f>
        <v>7525244.710000001</v>
      </c>
      <c r="F94" s="37">
        <f t="shared" si="4"/>
        <v>-5364583.289999999</v>
      </c>
      <c r="G94" s="38">
        <f t="shared" si="5"/>
        <v>0.5838126552192939</v>
      </c>
      <c r="H94" s="102"/>
      <c r="I94" s="40">
        <f t="shared" si="6"/>
        <v>-5462437.289999999</v>
      </c>
      <c r="J94" s="41">
        <f t="shared" si="7"/>
        <v>0.5794139947374751</v>
      </c>
    </row>
    <row r="95" spans="1:10" s="17" customFormat="1" ht="69.75" customHeight="1">
      <c r="A95" s="48" t="s">
        <v>107</v>
      </c>
      <c r="B95" s="49">
        <v>413700</v>
      </c>
      <c r="C95" s="49">
        <v>4052470</v>
      </c>
      <c r="D95" s="89">
        <v>4052470</v>
      </c>
      <c r="E95" s="89">
        <v>2581500</v>
      </c>
      <c r="F95" s="53">
        <f t="shared" si="4"/>
        <v>-1470970</v>
      </c>
      <c r="G95" s="54">
        <f t="shared" si="5"/>
        <v>0.6370189045199595</v>
      </c>
      <c r="H95" s="81"/>
      <c r="I95" s="56">
        <f t="shared" si="6"/>
        <v>-1470970</v>
      </c>
      <c r="J95" s="57">
        <f t="shared" si="7"/>
        <v>0.6370189045199595</v>
      </c>
    </row>
    <row r="96" spans="1:10" s="17" customFormat="1" ht="42" customHeight="1">
      <c r="A96" s="48" t="s">
        <v>108</v>
      </c>
      <c r="B96" s="49">
        <v>100000</v>
      </c>
      <c r="C96" s="49">
        <v>100000</v>
      </c>
      <c r="D96" s="89">
        <v>100000</v>
      </c>
      <c r="E96" s="89">
        <v>0</v>
      </c>
      <c r="F96" s="53">
        <f t="shared" si="4"/>
        <v>-100000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8.5" customHeight="1">
      <c r="A97" s="48" t="s">
        <v>109</v>
      </c>
      <c r="B97" s="49">
        <v>1498000</v>
      </c>
      <c r="C97" s="49">
        <v>2322420</v>
      </c>
      <c r="D97" s="89">
        <v>2294120</v>
      </c>
      <c r="E97" s="89">
        <v>2052773.54</v>
      </c>
      <c r="F97" s="53">
        <f t="shared" si="4"/>
        <v>-241346.45999999996</v>
      </c>
      <c r="G97" s="54">
        <f t="shared" si="5"/>
        <v>0.8947978048227643</v>
      </c>
      <c r="H97" s="81"/>
      <c r="I97" s="56">
        <f t="shared" si="6"/>
        <v>-269646.45999999996</v>
      </c>
      <c r="J97" s="57">
        <f t="shared" si="7"/>
        <v>0.8838941879591117</v>
      </c>
    </row>
    <row r="98" spans="1:10" s="17" customFormat="1" ht="73.5" customHeight="1">
      <c r="A98" s="48" t="s">
        <v>110</v>
      </c>
      <c r="B98" s="49">
        <v>821000</v>
      </c>
      <c r="C98" s="49">
        <v>317000</v>
      </c>
      <c r="D98" s="89">
        <v>285000</v>
      </c>
      <c r="E98" s="89">
        <v>52116.46</v>
      </c>
      <c r="F98" s="53">
        <f t="shared" si="4"/>
        <v>-232883.54</v>
      </c>
      <c r="G98" s="54">
        <f t="shared" si="5"/>
        <v>0.18286477192982456</v>
      </c>
      <c r="H98" s="81"/>
      <c r="I98" s="56">
        <f t="shared" si="6"/>
        <v>-264883.54</v>
      </c>
      <c r="J98" s="57">
        <f t="shared" si="7"/>
        <v>0.16440523659305994</v>
      </c>
    </row>
    <row r="99" spans="1:10" s="17" customFormat="1" ht="36.75" customHeight="1">
      <c r="A99" s="48" t="s">
        <v>144</v>
      </c>
      <c r="B99" s="49">
        <v>0</v>
      </c>
      <c r="C99" s="49">
        <v>5789244</v>
      </c>
      <c r="D99" s="89">
        <v>5789244</v>
      </c>
      <c r="E99" s="89">
        <v>2523530.99</v>
      </c>
      <c r="F99" s="53">
        <f t="shared" si="4"/>
        <v>-3265713.01</v>
      </c>
      <c r="G99" s="54">
        <f t="shared" si="5"/>
        <v>0.43589991888405466</v>
      </c>
      <c r="H99" s="81"/>
      <c r="I99" s="56">
        <f t="shared" si="6"/>
        <v>-3265713.01</v>
      </c>
      <c r="J99" s="57">
        <f t="shared" si="7"/>
        <v>0.43589991888405466</v>
      </c>
    </row>
    <row r="100" spans="1:10" s="17" customFormat="1" ht="59.25" customHeight="1">
      <c r="A100" s="48" t="s">
        <v>111</v>
      </c>
      <c r="B100" s="49">
        <v>1050000</v>
      </c>
      <c r="C100" s="49">
        <v>250000</v>
      </c>
      <c r="D100" s="89">
        <v>240852</v>
      </c>
      <c r="E100" s="89">
        <v>187182.28</v>
      </c>
      <c r="F100" s="53">
        <f t="shared" si="4"/>
        <v>-53669.72</v>
      </c>
      <c r="G100" s="54">
        <f t="shared" si="5"/>
        <v>0.7771672230249281</v>
      </c>
      <c r="H100" s="81"/>
      <c r="I100" s="56">
        <f t="shared" si="6"/>
        <v>-62817.72</v>
      </c>
      <c r="J100" s="57">
        <f t="shared" si="7"/>
        <v>0.74872912</v>
      </c>
    </row>
    <row r="101" spans="1:10" s="17" customFormat="1" ht="36" customHeight="1">
      <c r="A101" s="70" t="s">
        <v>112</v>
      </c>
      <c r="B101" s="49">
        <v>156548</v>
      </c>
      <c r="C101" s="49">
        <v>156548</v>
      </c>
      <c r="D101" s="49">
        <v>128142</v>
      </c>
      <c r="E101" s="49">
        <v>128141.44</v>
      </c>
      <c r="F101" s="53">
        <f t="shared" si="4"/>
        <v>-0.5599999999976717</v>
      </c>
      <c r="G101" s="54">
        <f t="shared" si="5"/>
        <v>0.9999956298481373</v>
      </c>
      <c r="H101" s="81"/>
      <c r="I101" s="56">
        <f t="shared" si="6"/>
        <v>-28406.559999999998</v>
      </c>
      <c r="J101" s="57">
        <f t="shared" si="7"/>
        <v>0.8185440887140046</v>
      </c>
    </row>
    <row r="102" spans="1:10" s="17" customFormat="1" ht="25.5" customHeight="1">
      <c r="A102" s="70" t="s">
        <v>145</v>
      </c>
      <c r="B102" s="53">
        <v>8701262.24</v>
      </c>
      <c r="C102" s="53">
        <v>9855911.24</v>
      </c>
      <c r="D102" s="53">
        <v>9855911.24</v>
      </c>
      <c r="E102" s="53">
        <v>0</v>
      </c>
      <c r="F102" s="53">
        <f t="shared" si="4"/>
        <v>-9855911.24</v>
      </c>
      <c r="G102" s="54">
        <f t="shared" si="5"/>
        <v>0</v>
      </c>
      <c r="H102" s="98" t="e">
        <f>E102-#REF!</f>
        <v>#REF!</v>
      </c>
      <c r="I102" s="56">
        <f t="shared" si="6"/>
        <v>-9855911.24</v>
      </c>
      <c r="J102" s="57">
        <f t="shared" si="7"/>
        <v>0</v>
      </c>
    </row>
    <row r="103" spans="1:10" s="17" customFormat="1" ht="37.5" customHeight="1">
      <c r="A103" s="70" t="s">
        <v>35</v>
      </c>
      <c r="B103" s="53">
        <v>110000</v>
      </c>
      <c r="C103" s="53">
        <v>1669000</v>
      </c>
      <c r="D103" s="53">
        <v>1669000</v>
      </c>
      <c r="E103" s="53">
        <v>1599000</v>
      </c>
      <c r="F103" s="53">
        <f t="shared" si="4"/>
        <v>-70000</v>
      </c>
      <c r="G103" s="54">
        <f t="shared" si="5"/>
        <v>0.9580587177950869</v>
      </c>
      <c r="H103" s="98"/>
      <c r="I103" s="56">
        <f t="shared" si="6"/>
        <v>-70000</v>
      </c>
      <c r="J103" s="57">
        <f t="shared" si="7"/>
        <v>0.9580587177950869</v>
      </c>
    </row>
    <row r="104" spans="1:10" s="17" customFormat="1" ht="63" customHeight="1">
      <c r="A104" s="70" t="s">
        <v>142</v>
      </c>
      <c r="B104" s="53">
        <v>0</v>
      </c>
      <c r="C104" s="53">
        <v>2156560</v>
      </c>
      <c r="D104" s="53">
        <v>2156560</v>
      </c>
      <c r="E104" s="53">
        <v>2156560</v>
      </c>
      <c r="F104" s="53">
        <f t="shared" si="4"/>
        <v>0</v>
      </c>
      <c r="G104" s="54">
        <f t="shared" si="5"/>
        <v>1</v>
      </c>
      <c r="H104" s="98"/>
      <c r="I104" s="56">
        <f t="shared" si="6"/>
        <v>0</v>
      </c>
      <c r="J104" s="57">
        <f t="shared" si="7"/>
        <v>1</v>
      </c>
    </row>
    <row r="105" spans="1:10" s="27" customFormat="1" ht="42" customHeight="1">
      <c r="A105" s="104" t="s">
        <v>9</v>
      </c>
      <c r="B105" s="31">
        <f>B6+B24+B39+B48+B65+B71+B77+B85+B94+B102+B103+B104</f>
        <v>501880311.24</v>
      </c>
      <c r="C105" s="31">
        <f>C6+C24+C39+C48+C65+C71+C77+C85+C94+C102+C103+C104</f>
        <v>627612995.2</v>
      </c>
      <c r="D105" s="31">
        <f>D6+D24+D39+D48+D65+D71+D77+D85+D94+D102+D103+D104</f>
        <v>552910127.2</v>
      </c>
      <c r="E105" s="31">
        <f>E6+E24+E39+E48+E65+E71+E77+E85+E94+E102+E103+E104</f>
        <v>448611010.16999996</v>
      </c>
      <c r="F105" s="32">
        <f t="shared" si="4"/>
        <v>-104299117.03000009</v>
      </c>
      <c r="G105" s="105">
        <f t="shared" si="5"/>
        <v>0.8113633447841103</v>
      </c>
      <c r="H105" s="106" t="e">
        <f>E105-#REF!</f>
        <v>#REF!</v>
      </c>
      <c r="I105" s="33">
        <f t="shared" si="6"/>
        <v>-179001985.0300001</v>
      </c>
      <c r="J105" s="107">
        <f t="shared" si="7"/>
        <v>0.7147892309448469</v>
      </c>
    </row>
    <row r="106" spans="1:10" s="27" customFormat="1" ht="39.75" customHeight="1">
      <c r="A106" s="104" t="s">
        <v>29</v>
      </c>
      <c r="B106" s="32">
        <f>B109+B110+B118+B121+B125+B129+B131+B135+B145</f>
        <v>82612686</v>
      </c>
      <c r="C106" s="32">
        <f>C109+C110+C118+C121+C125+C129+C131+C135+C145</f>
        <v>49548719.849999994</v>
      </c>
      <c r="D106" s="32">
        <f>D109+D110+D118+D121+D125+D129+D131+D135+D145</f>
        <v>47215574.849999994</v>
      </c>
      <c r="E106" s="32">
        <f>E109+E110+E118+E121+E125+E129+E131+E135+E145</f>
        <v>21678668.5</v>
      </c>
      <c r="F106" s="32">
        <f t="shared" si="4"/>
        <v>-25536906.349999994</v>
      </c>
      <c r="G106" s="105">
        <f t="shared" si="5"/>
        <v>0.45914231837420916</v>
      </c>
      <c r="H106" s="106"/>
      <c r="I106" s="33">
        <f t="shared" si="6"/>
        <v>-27870051.349999994</v>
      </c>
      <c r="J106" s="107">
        <f t="shared" si="7"/>
        <v>0.4375222723337423</v>
      </c>
    </row>
    <row r="107" spans="1:10" s="17" customFormat="1" ht="17.25" customHeight="1" hidden="1">
      <c r="A107" s="48" t="s">
        <v>10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17" customFormat="1" ht="17.25" customHeight="1" hidden="1">
      <c r="A108" s="48" t="s">
        <v>11</v>
      </c>
      <c r="B108" s="49"/>
      <c r="C108" s="49"/>
      <c r="D108" s="49"/>
      <c r="E108" s="49"/>
      <c r="F108" s="53">
        <f t="shared" si="4"/>
        <v>0</v>
      </c>
      <c r="G108" s="54" t="e">
        <f t="shared" si="5"/>
        <v>#DIV/0!</v>
      </c>
      <c r="H108" s="81"/>
      <c r="I108" s="56">
        <f t="shared" si="6"/>
        <v>0</v>
      </c>
      <c r="J108" s="57" t="e">
        <f t="shared" si="7"/>
        <v>#DIV/0!</v>
      </c>
    </row>
    <row r="109" spans="1:10" s="34" customFormat="1" ht="40.5" customHeight="1">
      <c r="A109" s="71" t="s">
        <v>23</v>
      </c>
      <c r="B109" s="37">
        <v>470000</v>
      </c>
      <c r="C109" s="37">
        <v>600000</v>
      </c>
      <c r="D109" s="37">
        <v>550000</v>
      </c>
      <c r="E109" s="37">
        <v>1107631.76</v>
      </c>
      <c r="F109" s="37">
        <f t="shared" si="4"/>
        <v>557631.76</v>
      </c>
      <c r="G109" s="38">
        <f t="shared" si="5"/>
        <v>2.013875927272727</v>
      </c>
      <c r="H109" s="108"/>
      <c r="I109" s="40">
        <f t="shared" si="6"/>
        <v>507631.76</v>
      </c>
      <c r="J109" s="41">
        <f t="shared" si="7"/>
        <v>1.8460529333333333</v>
      </c>
    </row>
    <row r="110" spans="1:10" s="34" customFormat="1" ht="33" customHeight="1">
      <c r="A110" s="71" t="s">
        <v>17</v>
      </c>
      <c r="B110" s="37">
        <f>B111+B112+B113+B114+B115+B117</f>
        <v>12481780</v>
      </c>
      <c r="C110" s="37">
        <f>C111+C112+C113+C114+C115+C117+C116</f>
        <v>11048640</v>
      </c>
      <c r="D110" s="37">
        <f>D111+D112+D113+D114+D115+D117+D116</f>
        <v>8916316.68</v>
      </c>
      <c r="E110" s="37">
        <f>E111+E112+E113+E114+E115+E117+E116</f>
        <v>2063334.48</v>
      </c>
      <c r="F110" s="37">
        <f t="shared" si="4"/>
        <v>-6852982.199999999</v>
      </c>
      <c r="G110" s="38">
        <f t="shared" si="5"/>
        <v>0.23141108083657702</v>
      </c>
      <c r="H110" s="108"/>
      <c r="I110" s="40">
        <f t="shared" si="6"/>
        <v>-8985305.52</v>
      </c>
      <c r="J110" s="41">
        <f t="shared" si="7"/>
        <v>0.18675008688852202</v>
      </c>
    </row>
    <row r="111" spans="1:10" s="17" customFormat="1" ht="44.25" customHeight="1">
      <c r="A111" s="48" t="s">
        <v>50</v>
      </c>
      <c r="B111" s="49">
        <v>5080720</v>
      </c>
      <c r="C111" s="49">
        <v>4730560</v>
      </c>
      <c r="D111" s="49">
        <v>3817133.33</v>
      </c>
      <c r="E111" s="49">
        <v>619927.77</v>
      </c>
      <c r="F111" s="53">
        <f t="shared" si="4"/>
        <v>-3197205.56</v>
      </c>
      <c r="G111" s="54">
        <f t="shared" si="5"/>
        <v>0.1624066325186498</v>
      </c>
      <c r="H111" s="109"/>
      <c r="I111" s="56">
        <f t="shared" si="6"/>
        <v>-4110632.23</v>
      </c>
      <c r="J111" s="57">
        <f t="shared" si="7"/>
        <v>0.13104743835824934</v>
      </c>
    </row>
    <row r="112" spans="1:10" s="17" customFormat="1" ht="57" customHeight="1">
      <c r="A112" s="48" t="s">
        <v>113</v>
      </c>
      <c r="B112" s="49">
        <v>6067280</v>
      </c>
      <c r="C112" s="49">
        <v>5376280</v>
      </c>
      <c r="D112" s="49">
        <v>4286900</v>
      </c>
      <c r="E112" s="49">
        <v>1066480.54</v>
      </c>
      <c r="F112" s="53">
        <f t="shared" si="4"/>
        <v>-3220419.46</v>
      </c>
      <c r="G112" s="54">
        <f t="shared" si="5"/>
        <v>0.24877663113205348</v>
      </c>
      <c r="H112" s="109"/>
      <c r="I112" s="56">
        <f t="shared" si="6"/>
        <v>-4309799.46</v>
      </c>
      <c r="J112" s="57">
        <f t="shared" si="7"/>
        <v>0.19836774498352022</v>
      </c>
    </row>
    <row r="113" spans="1:10" s="17" customFormat="1" ht="57" customHeight="1">
      <c r="A113" s="48" t="s">
        <v>53</v>
      </c>
      <c r="B113" s="49">
        <v>139500</v>
      </c>
      <c r="C113" s="49">
        <v>139500</v>
      </c>
      <c r="D113" s="49">
        <v>134916.67</v>
      </c>
      <c r="E113" s="49">
        <v>112000</v>
      </c>
      <c r="F113" s="53">
        <f t="shared" si="4"/>
        <v>-22916.670000000013</v>
      </c>
      <c r="G113" s="54">
        <f t="shared" si="5"/>
        <v>0.8301420424918581</v>
      </c>
      <c r="H113" s="109"/>
      <c r="I113" s="56">
        <f t="shared" si="6"/>
        <v>-27500</v>
      </c>
      <c r="J113" s="57">
        <f t="shared" si="7"/>
        <v>0.8028673835125448</v>
      </c>
    </row>
    <row r="114" spans="1:10" s="17" customFormat="1" ht="60" customHeight="1">
      <c r="A114" s="103" t="s">
        <v>114</v>
      </c>
      <c r="B114" s="110">
        <v>619500</v>
      </c>
      <c r="C114" s="110">
        <v>500000</v>
      </c>
      <c r="D114" s="110">
        <v>416666.68</v>
      </c>
      <c r="E114" s="110">
        <v>264926.17</v>
      </c>
      <c r="F114" s="53">
        <f t="shared" si="4"/>
        <v>-151740.51</v>
      </c>
      <c r="G114" s="54">
        <f t="shared" si="5"/>
        <v>0.6358227876536707</v>
      </c>
      <c r="H114" s="111"/>
      <c r="I114" s="56">
        <f t="shared" si="6"/>
        <v>-235073.83000000002</v>
      </c>
      <c r="J114" s="57">
        <f t="shared" si="7"/>
        <v>0.5298523399999999</v>
      </c>
    </row>
    <row r="115" spans="1:10" s="17" customFormat="1" ht="60" customHeight="1">
      <c r="A115" s="70" t="s">
        <v>115</v>
      </c>
      <c r="B115" s="49">
        <v>450000</v>
      </c>
      <c r="C115" s="49">
        <v>55000</v>
      </c>
      <c r="D115" s="49">
        <v>50000</v>
      </c>
      <c r="E115" s="49">
        <v>0</v>
      </c>
      <c r="F115" s="53">
        <f t="shared" si="4"/>
        <v>-50000</v>
      </c>
      <c r="G115" s="54">
        <f t="shared" si="5"/>
        <v>0</v>
      </c>
      <c r="H115" s="109"/>
      <c r="I115" s="56">
        <f t="shared" si="6"/>
        <v>-55000</v>
      </c>
      <c r="J115" s="57">
        <f t="shared" si="7"/>
        <v>0</v>
      </c>
    </row>
    <row r="116" spans="1:10" s="17" customFormat="1" ht="150" customHeight="1">
      <c r="A116" s="70" t="s">
        <v>139</v>
      </c>
      <c r="B116" s="49">
        <v>0</v>
      </c>
      <c r="C116" s="49">
        <v>135000</v>
      </c>
      <c r="D116" s="49">
        <v>135000</v>
      </c>
      <c r="E116" s="49">
        <v>0</v>
      </c>
      <c r="F116" s="53">
        <f t="shared" si="4"/>
        <v>-135000</v>
      </c>
      <c r="G116" s="54">
        <f t="shared" si="5"/>
        <v>0</v>
      </c>
      <c r="H116" s="109"/>
      <c r="I116" s="56">
        <f t="shared" si="6"/>
        <v>-135000</v>
      </c>
      <c r="J116" s="57">
        <f t="shared" si="7"/>
        <v>0</v>
      </c>
    </row>
    <row r="117" spans="1:10" s="17" customFormat="1" ht="144" customHeight="1">
      <c r="A117" s="70" t="s">
        <v>60</v>
      </c>
      <c r="B117" s="49">
        <v>124780</v>
      </c>
      <c r="C117" s="49">
        <v>112300</v>
      </c>
      <c r="D117" s="49">
        <v>75700</v>
      </c>
      <c r="E117" s="49">
        <v>0</v>
      </c>
      <c r="F117" s="53">
        <f t="shared" si="4"/>
        <v>-75700</v>
      </c>
      <c r="G117" s="54">
        <f t="shared" si="5"/>
        <v>0</v>
      </c>
      <c r="H117" s="109"/>
      <c r="I117" s="56">
        <f t="shared" si="6"/>
        <v>-112300</v>
      </c>
      <c r="J117" s="57">
        <f t="shared" si="7"/>
        <v>0</v>
      </c>
    </row>
    <row r="118" spans="1:10" s="17" customFormat="1" ht="43.5" customHeight="1">
      <c r="A118" s="71" t="s">
        <v>28</v>
      </c>
      <c r="B118" s="37">
        <f>B119+B120</f>
        <v>7051240</v>
      </c>
      <c r="C118" s="37">
        <f>C119+C120</f>
        <v>9080204.5</v>
      </c>
      <c r="D118" s="37">
        <f>D119+D120</f>
        <v>9080204.5</v>
      </c>
      <c r="E118" s="37">
        <f>E119+E120</f>
        <v>537960</v>
      </c>
      <c r="F118" s="37">
        <f t="shared" si="4"/>
        <v>-8542244.5</v>
      </c>
      <c r="G118" s="38">
        <f t="shared" si="5"/>
        <v>0.05924536170963991</v>
      </c>
      <c r="H118" s="108"/>
      <c r="I118" s="40">
        <f t="shared" si="6"/>
        <v>-8542244.5</v>
      </c>
      <c r="J118" s="41">
        <f t="shared" si="7"/>
        <v>0.05924536170963991</v>
      </c>
    </row>
    <row r="119" spans="1:10" s="17" customFormat="1" ht="61.5" customHeight="1">
      <c r="A119" s="48" t="s">
        <v>116</v>
      </c>
      <c r="B119" s="49">
        <v>5000000</v>
      </c>
      <c r="C119" s="49">
        <v>8746304.5</v>
      </c>
      <c r="D119" s="49">
        <v>8746304.5</v>
      </c>
      <c r="E119" s="49">
        <v>204560</v>
      </c>
      <c r="F119" s="53">
        <f t="shared" si="4"/>
        <v>-8541744.5</v>
      </c>
      <c r="G119" s="54">
        <f t="shared" si="5"/>
        <v>0.02338816353809772</v>
      </c>
      <c r="H119" s="109"/>
      <c r="I119" s="56">
        <f t="shared" si="6"/>
        <v>-8541744.5</v>
      </c>
      <c r="J119" s="57">
        <f t="shared" si="7"/>
        <v>0.02338816353809772</v>
      </c>
    </row>
    <row r="120" spans="1:10" s="17" customFormat="1" ht="78.75" customHeight="1">
      <c r="A120" s="48" t="s">
        <v>117</v>
      </c>
      <c r="B120" s="49">
        <v>2051240</v>
      </c>
      <c r="C120" s="49">
        <v>333900</v>
      </c>
      <c r="D120" s="49">
        <v>333900</v>
      </c>
      <c r="E120" s="49">
        <v>333400</v>
      </c>
      <c r="F120" s="53">
        <f t="shared" si="4"/>
        <v>-500</v>
      </c>
      <c r="G120" s="54">
        <f t="shared" si="5"/>
        <v>0.998502545672357</v>
      </c>
      <c r="H120" s="109"/>
      <c r="I120" s="56">
        <f t="shared" si="6"/>
        <v>-500</v>
      </c>
      <c r="J120" s="57">
        <f t="shared" si="7"/>
        <v>0.998502545672357</v>
      </c>
    </row>
    <row r="121" spans="1:10" ht="61.5" customHeight="1">
      <c r="A121" s="112" t="s">
        <v>18</v>
      </c>
      <c r="B121" s="40">
        <f>B122+B124+B123</f>
        <v>645500</v>
      </c>
      <c r="C121" s="40">
        <f>C122+C124+C123</f>
        <v>257230</v>
      </c>
      <c r="D121" s="40">
        <f>D122+D124+D123</f>
        <v>218108.33</v>
      </c>
      <c r="E121" s="40">
        <f>E122+E124+E123</f>
        <v>4086611.15</v>
      </c>
      <c r="F121" s="37">
        <f t="shared" si="4"/>
        <v>3868502.82</v>
      </c>
      <c r="G121" s="38">
        <f t="shared" si="5"/>
        <v>18.736611985429445</v>
      </c>
      <c r="H121" s="113" t="e">
        <f>#REF!-#REF!</f>
        <v>#REF!</v>
      </c>
      <c r="I121" s="40">
        <f t="shared" si="6"/>
        <v>3829381.15</v>
      </c>
      <c r="J121" s="41">
        <f t="shared" si="7"/>
        <v>15.886992769117132</v>
      </c>
    </row>
    <row r="122" spans="1:10" ht="133.5" customHeight="1">
      <c r="A122" s="103" t="s">
        <v>118</v>
      </c>
      <c r="B122" s="110">
        <v>623000</v>
      </c>
      <c r="C122" s="110">
        <v>234730</v>
      </c>
      <c r="D122" s="110">
        <v>195608.33</v>
      </c>
      <c r="E122" s="110">
        <v>3282104.15</v>
      </c>
      <c r="F122" s="53">
        <f t="shared" si="4"/>
        <v>3086495.82</v>
      </c>
      <c r="G122" s="54">
        <f t="shared" si="5"/>
        <v>16.778959004455487</v>
      </c>
      <c r="H122" s="111"/>
      <c r="I122" s="56">
        <f t="shared" si="6"/>
        <v>3047374.15</v>
      </c>
      <c r="J122" s="57">
        <f t="shared" si="7"/>
        <v>13.982465598773057</v>
      </c>
    </row>
    <row r="123" spans="1:10" ht="51" customHeight="1">
      <c r="A123" s="117" t="s">
        <v>152</v>
      </c>
      <c r="B123" s="110">
        <v>0</v>
      </c>
      <c r="C123" s="110">
        <v>0</v>
      </c>
      <c r="D123" s="110">
        <v>0</v>
      </c>
      <c r="E123" s="110">
        <v>804507</v>
      </c>
      <c r="F123" s="53">
        <f t="shared" si="4"/>
        <v>804507</v>
      </c>
      <c r="G123" s="54" t="e">
        <f t="shared" si="5"/>
        <v>#DIV/0!</v>
      </c>
      <c r="H123" s="111"/>
      <c r="I123" s="56">
        <f t="shared" si="6"/>
        <v>804507</v>
      </c>
      <c r="J123" s="57" t="e">
        <f t="shared" si="7"/>
        <v>#DIV/0!</v>
      </c>
    </row>
    <row r="124" spans="1:10" ht="54.75" customHeight="1">
      <c r="A124" s="103" t="s">
        <v>119</v>
      </c>
      <c r="B124" s="110">
        <v>22500</v>
      </c>
      <c r="C124" s="110">
        <v>22500</v>
      </c>
      <c r="D124" s="110">
        <v>22500</v>
      </c>
      <c r="E124" s="110">
        <v>0</v>
      </c>
      <c r="F124" s="53">
        <f t="shared" si="4"/>
        <v>-22500</v>
      </c>
      <c r="G124" s="54">
        <f t="shared" si="5"/>
        <v>0</v>
      </c>
      <c r="H124" s="111"/>
      <c r="I124" s="56">
        <f t="shared" si="6"/>
        <v>-22500</v>
      </c>
      <c r="J124" s="57">
        <f t="shared" si="7"/>
        <v>0</v>
      </c>
    </row>
    <row r="125" spans="1:10" ht="30" customHeight="1">
      <c r="A125" s="114" t="s">
        <v>19</v>
      </c>
      <c r="B125" s="40">
        <f>B126+B127+B128</f>
        <v>229000</v>
      </c>
      <c r="C125" s="40">
        <f>C126+C127+C128</f>
        <v>131000</v>
      </c>
      <c r="D125" s="40">
        <f>D126+D127+D128</f>
        <v>109166.66</v>
      </c>
      <c r="E125" s="40">
        <f>E126+E127+E128</f>
        <v>71984.77</v>
      </c>
      <c r="F125" s="37">
        <f t="shared" si="4"/>
        <v>-37181.89</v>
      </c>
      <c r="G125" s="38">
        <f t="shared" si="5"/>
        <v>0.6594025135512985</v>
      </c>
      <c r="H125" s="115"/>
      <c r="I125" s="40">
        <f t="shared" si="6"/>
        <v>-59015.229999999996</v>
      </c>
      <c r="J125" s="41">
        <f t="shared" si="7"/>
        <v>0.5495020610687024</v>
      </c>
    </row>
    <row r="126" spans="1:10" ht="41.25" customHeight="1">
      <c r="A126" s="116" t="s">
        <v>120</v>
      </c>
      <c r="B126" s="110">
        <v>65000</v>
      </c>
      <c r="C126" s="110">
        <v>16000</v>
      </c>
      <c r="D126" s="110">
        <v>13333.33</v>
      </c>
      <c r="E126" s="110">
        <v>37653.58</v>
      </c>
      <c r="F126" s="53">
        <f t="shared" si="4"/>
        <v>24320.25</v>
      </c>
      <c r="G126" s="54">
        <f t="shared" si="5"/>
        <v>2.8240192060048015</v>
      </c>
      <c r="H126" s="111"/>
      <c r="I126" s="56">
        <f t="shared" si="6"/>
        <v>21653.58</v>
      </c>
      <c r="J126" s="57">
        <f t="shared" si="7"/>
        <v>2.3533487500000003</v>
      </c>
    </row>
    <row r="127" spans="1:10" ht="56.25" customHeight="1">
      <c r="A127" s="103" t="s">
        <v>121</v>
      </c>
      <c r="B127" s="110">
        <v>70000</v>
      </c>
      <c r="C127" s="110">
        <v>70000</v>
      </c>
      <c r="D127" s="110">
        <v>58333.33</v>
      </c>
      <c r="E127" s="110">
        <v>29724.77</v>
      </c>
      <c r="F127" s="53">
        <f t="shared" si="4"/>
        <v>-28608.56</v>
      </c>
      <c r="G127" s="54">
        <f t="shared" si="5"/>
        <v>0.5095675148324295</v>
      </c>
      <c r="H127" s="111"/>
      <c r="I127" s="56">
        <f t="shared" si="6"/>
        <v>-40275.229999999996</v>
      </c>
      <c r="J127" s="57">
        <f t="shared" si="7"/>
        <v>0.42463957142857145</v>
      </c>
    </row>
    <row r="128" spans="1:10" ht="92.25" customHeight="1">
      <c r="A128" s="117" t="s">
        <v>122</v>
      </c>
      <c r="B128" s="110">
        <v>94000</v>
      </c>
      <c r="C128" s="110">
        <v>45000</v>
      </c>
      <c r="D128" s="110">
        <v>37500</v>
      </c>
      <c r="E128" s="110">
        <v>4606.42</v>
      </c>
      <c r="F128" s="53">
        <f t="shared" si="4"/>
        <v>-32893.58</v>
      </c>
      <c r="G128" s="54">
        <f t="shared" si="5"/>
        <v>0.12283786666666667</v>
      </c>
      <c r="H128" s="111"/>
      <c r="I128" s="56">
        <f t="shared" si="6"/>
        <v>-40393.58</v>
      </c>
      <c r="J128" s="57">
        <f t="shared" si="7"/>
        <v>0.1023648888888889</v>
      </c>
    </row>
    <row r="129" spans="1:10" ht="46.5" customHeight="1">
      <c r="A129" s="112" t="s">
        <v>20</v>
      </c>
      <c r="B129" s="40">
        <f>B130</f>
        <v>1308000</v>
      </c>
      <c r="C129" s="40">
        <f>C130</f>
        <v>888000</v>
      </c>
      <c r="D129" s="40">
        <f>D130</f>
        <v>873333.33</v>
      </c>
      <c r="E129" s="40">
        <f>E130</f>
        <v>63108.76</v>
      </c>
      <c r="F129" s="37">
        <f t="shared" si="4"/>
        <v>-810224.57</v>
      </c>
      <c r="G129" s="38">
        <f t="shared" si="5"/>
        <v>0.07226193920710665</v>
      </c>
      <c r="H129" s="118">
        <f>F129/E129</f>
        <v>-12.838543650675437</v>
      </c>
      <c r="I129" s="40">
        <f t="shared" si="6"/>
        <v>-824891.24</v>
      </c>
      <c r="J129" s="41">
        <f t="shared" si="7"/>
        <v>0.07106842342342343</v>
      </c>
    </row>
    <row r="130" spans="1:10" ht="131.25" customHeight="1">
      <c r="A130" s="103" t="s">
        <v>123</v>
      </c>
      <c r="B130" s="110">
        <v>1308000</v>
      </c>
      <c r="C130" s="110">
        <v>888000</v>
      </c>
      <c r="D130" s="110">
        <v>873333.33</v>
      </c>
      <c r="E130" s="110">
        <v>63108.76</v>
      </c>
      <c r="F130" s="53">
        <f t="shared" si="4"/>
        <v>-810224.57</v>
      </c>
      <c r="G130" s="54">
        <f t="shared" si="5"/>
        <v>0.07226193920710665</v>
      </c>
      <c r="H130" s="111"/>
      <c r="I130" s="56">
        <f t="shared" si="6"/>
        <v>-824891.24</v>
      </c>
      <c r="J130" s="57">
        <f t="shared" si="7"/>
        <v>0.07106842342342343</v>
      </c>
    </row>
    <row r="131" spans="1:10" ht="41.25" customHeight="1">
      <c r="A131" s="112" t="s">
        <v>34</v>
      </c>
      <c r="B131" s="40">
        <f>B132+B133+B134</f>
        <v>4300000</v>
      </c>
      <c r="C131" s="40">
        <f>C132+C133+C134</f>
        <v>6533097.12</v>
      </c>
      <c r="D131" s="40">
        <f>D132+D133+D134</f>
        <v>6533097.12</v>
      </c>
      <c r="E131" s="40">
        <f>E132+E133+E134</f>
        <v>0</v>
      </c>
      <c r="F131" s="37">
        <f t="shared" si="4"/>
        <v>-6533097.12</v>
      </c>
      <c r="G131" s="38">
        <f t="shared" si="5"/>
        <v>0</v>
      </c>
      <c r="H131" s="119"/>
      <c r="I131" s="40">
        <f t="shared" si="6"/>
        <v>-6533097.12</v>
      </c>
      <c r="J131" s="41">
        <f t="shared" si="7"/>
        <v>0</v>
      </c>
    </row>
    <row r="132" spans="1:10" ht="52.5" customHeight="1">
      <c r="A132" s="117" t="s">
        <v>124</v>
      </c>
      <c r="B132" s="110">
        <v>3300000</v>
      </c>
      <c r="C132" s="110">
        <v>0</v>
      </c>
      <c r="D132" s="110">
        <v>0</v>
      </c>
      <c r="E132" s="110">
        <v>0</v>
      </c>
      <c r="F132" s="53">
        <f t="shared" si="4"/>
        <v>0</v>
      </c>
      <c r="G132" s="54" t="e">
        <f t="shared" si="5"/>
        <v>#DIV/0!</v>
      </c>
      <c r="H132" s="111"/>
      <c r="I132" s="56">
        <f t="shared" si="6"/>
        <v>0</v>
      </c>
      <c r="J132" s="57" t="e">
        <f t="shared" si="7"/>
        <v>#DIV/0!</v>
      </c>
    </row>
    <row r="133" spans="1:10" ht="59.25" customHeight="1">
      <c r="A133" s="117" t="s">
        <v>125</v>
      </c>
      <c r="B133" s="110">
        <v>500000</v>
      </c>
      <c r="C133" s="110">
        <v>1146613.12</v>
      </c>
      <c r="D133" s="110">
        <v>1146613.12</v>
      </c>
      <c r="E133" s="110">
        <v>0</v>
      </c>
      <c r="F133" s="53">
        <f t="shared" si="4"/>
        <v>-1146613.12</v>
      </c>
      <c r="G133" s="54">
        <f t="shared" si="5"/>
        <v>0</v>
      </c>
      <c r="H133" s="111"/>
      <c r="I133" s="56">
        <f t="shared" si="6"/>
        <v>-1146613.12</v>
      </c>
      <c r="J133" s="57">
        <f t="shared" si="7"/>
        <v>0</v>
      </c>
    </row>
    <row r="134" spans="1:10" ht="84" customHeight="1">
      <c r="A134" s="103" t="s">
        <v>126</v>
      </c>
      <c r="B134" s="110">
        <v>500000</v>
      </c>
      <c r="C134" s="110">
        <v>5386484</v>
      </c>
      <c r="D134" s="110">
        <v>5386484</v>
      </c>
      <c r="E134" s="110">
        <v>0</v>
      </c>
      <c r="F134" s="53">
        <f t="shared" si="4"/>
        <v>-5386484</v>
      </c>
      <c r="G134" s="54">
        <f t="shared" si="5"/>
        <v>0</v>
      </c>
      <c r="H134" s="111"/>
      <c r="I134" s="56">
        <f t="shared" si="6"/>
        <v>-5386484</v>
      </c>
      <c r="J134" s="57">
        <f t="shared" si="7"/>
        <v>0</v>
      </c>
    </row>
    <row r="135" spans="1:10" ht="36.75" customHeight="1">
      <c r="A135" s="112" t="s">
        <v>30</v>
      </c>
      <c r="B135" s="40">
        <f>B138+B139+B140+B141+B142+B143+B144</f>
        <v>55526266</v>
      </c>
      <c r="C135" s="40">
        <f>C137+C138+C139+C140+C141+C142+C143+C144+C136</f>
        <v>17777696.869999997</v>
      </c>
      <c r="D135" s="40">
        <f>D137+D138+D139+D140+D141+D142+D143+D144+D136</f>
        <v>17777696.869999997</v>
      </c>
      <c r="E135" s="40">
        <f>E137+E138+E139+E140+E141+E142+E143+E144+E136</f>
        <v>12157721.940000001</v>
      </c>
      <c r="F135" s="37">
        <f t="shared" si="4"/>
        <v>-5619974.929999996</v>
      </c>
      <c r="G135" s="38">
        <f t="shared" si="5"/>
        <v>0.6838749714827376</v>
      </c>
      <c r="H135" s="119"/>
      <c r="I135" s="40">
        <f t="shared" si="6"/>
        <v>-5619974.929999996</v>
      </c>
      <c r="J135" s="41">
        <f t="shared" si="7"/>
        <v>0.6838749714827376</v>
      </c>
    </row>
    <row r="136" spans="1:10" ht="58.5" customHeight="1">
      <c r="A136" s="117" t="s">
        <v>147</v>
      </c>
      <c r="B136" s="110">
        <v>0</v>
      </c>
      <c r="C136" s="110">
        <v>204568</v>
      </c>
      <c r="D136" s="110">
        <v>204568</v>
      </c>
      <c r="E136" s="110">
        <v>204568</v>
      </c>
      <c r="F136" s="53">
        <f t="shared" si="4"/>
        <v>0</v>
      </c>
      <c r="G136" s="54">
        <f t="shared" si="5"/>
        <v>1</v>
      </c>
      <c r="H136" s="111"/>
      <c r="I136" s="56">
        <f t="shared" si="6"/>
        <v>0</v>
      </c>
      <c r="J136" s="57">
        <f t="shared" si="7"/>
        <v>1</v>
      </c>
    </row>
    <row r="137" spans="1:10" ht="55.5" customHeight="1">
      <c r="A137" s="117" t="s">
        <v>140</v>
      </c>
      <c r="B137" s="110">
        <v>0</v>
      </c>
      <c r="C137" s="110">
        <v>0</v>
      </c>
      <c r="D137" s="110">
        <v>0</v>
      </c>
      <c r="E137" s="110">
        <v>0</v>
      </c>
      <c r="F137" s="53">
        <f t="shared" si="4"/>
        <v>0</v>
      </c>
      <c r="G137" s="54">
        <v>0</v>
      </c>
      <c r="H137" s="111"/>
      <c r="I137" s="56">
        <f t="shared" si="6"/>
        <v>0</v>
      </c>
      <c r="J137" s="57">
        <v>0</v>
      </c>
    </row>
    <row r="138" spans="1:10" ht="57.75" customHeight="1">
      <c r="A138" s="103" t="s">
        <v>127</v>
      </c>
      <c r="B138" s="110">
        <v>17062409</v>
      </c>
      <c r="C138" s="110">
        <v>500000</v>
      </c>
      <c r="D138" s="110">
        <v>500000</v>
      </c>
      <c r="E138" s="110">
        <v>0</v>
      </c>
      <c r="F138" s="53">
        <f t="shared" si="4"/>
        <v>-500000</v>
      </c>
      <c r="G138" s="54">
        <f t="shared" si="5"/>
        <v>0</v>
      </c>
      <c r="H138" s="120"/>
      <c r="I138" s="56">
        <f t="shared" si="6"/>
        <v>-500000</v>
      </c>
      <c r="J138" s="57">
        <f t="shared" si="7"/>
        <v>0</v>
      </c>
    </row>
    <row r="139" spans="1:10" ht="75" customHeight="1">
      <c r="A139" s="103" t="s">
        <v>128</v>
      </c>
      <c r="B139" s="110">
        <v>2000000</v>
      </c>
      <c r="C139" s="110">
        <v>0</v>
      </c>
      <c r="D139" s="110">
        <v>0</v>
      </c>
      <c r="E139" s="110">
        <v>0</v>
      </c>
      <c r="F139" s="53">
        <f t="shared" si="4"/>
        <v>0</v>
      </c>
      <c r="G139" s="54">
        <v>0</v>
      </c>
      <c r="H139" s="120"/>
      <c r="I139" s="56">
        <f t="shared" si="6"/>
        <v>0</v>
      </c>
      <c r="J139" s="57">
        <v>0</v>
      </c>
    </row>
    <row r="140" spans="1:10" ht="99" customHeight="1">
      <c r="A140" s="103" t="s">
        <v>129</v>
      </c>
      <c r="B140" s="110">
        <v>31022257</v>
      </c>
      <c r="C140" s="110">
        <v>12523641.87</v>
      </c>
      <c r="D140" s="110">
        <v>12523641.87</v>
      </c>
      <c r="E140" s="110">
        <v>7670716.94</v>
      </c>
      <c r="F140" s="53">
        <f t="shared" si="4"/>
        <v>-4852924.929999999</v>
      </c>
      <c r="G140" s="54">
        <f t="shared" si="5"/>
        <v>0.6124989056398178</v>
      </c>
      <c r="H140" s="120"/>
      <c r="I140" s="56">
        <f t="shared" si="6"/>
        <v>-4852924.929999999</v>
      </c>
      <c r="J140" s="57">
        <f t="shared" si="7"/>
        <v>0.6124989056398178</v>
      </c>
    </row>
    <row r="141" spans="1:10" ht="39.75" customHeight="1">
      <c r="A141" s="103" t="s">
        <v>130</v>
      </c>
      <c r="B141" s="110">
        <v>1245100</v>
      </c>
      <c r="C141" s="110">
        <v>380000</v>
      </c>
      <c r="D141" s="110">
        <v>380000</v>
      </c>
      <c r="E141" s="110">
        <v>149450</v>
      </c>
      <c r="F141" s="53">
        <f t="shared" si="4"/>
        <v>-230550</v>
      </c>
      <c r="G141" s="54">
        <f t="shared" si="5"/>
        <v>0.3932894736842105</v>
      </c>
      <c r="H141" s="120"/>
      <c r="I141" s="56">
        <f t="shared" si="6"/>
        <v>-230550</v>
      </c>
      <c r="J141" s="57">
        <f t="shared" si="7"/>
        <v>0.3932894736842105</v>
      </c>
    </row>
    <row r="142" spans="1:10" ht="67.5" customHeight="1">
      <c r="A142" s="121" t="s">
        <v>131</v>
      </c>
      <c r="B142" s="122">
        <v>30000</v>
      </c>
      <c r="C142" s="122">
        <v>30000</v>
      </c>
      <c r="D142" s="110">
        <v>30000</v>
      </c>
      <c r="E142" s="110">
        <v>0</v>
      </c>
      <c r="F142" s="53">
        <f t="shared" si="4"/>
        <v>-30000</v>
      </c>
      <c r="G142" s="54">
        <f t="shared" si="5"/>
        <v>0</v>
      </c>
      <c r="H142" s="120"/>
      <c r="I142" s="56">
        <f t="shared" si="6"/>
        <v>-30000</v>
      </c>
      <c r="J142" s="57">
        <f t="shared" si="7"/>
        <v>0</v>
      </c>
    </row>
    <row r="143" spans="1:10" ht="147" customHeight="1">
      <c r="A143" s="121" t="s">
        <v>132</v>
      </c>
      <c r="B143" s="122">
        <v>6500</v>
      </c>
      <c r="C143" s="110">
        <v>6500</v>
      </c>
      <c r="D143" s="110">
        <v>6500</v>
      </c>
      <c r="E143" s="110">
        <v>0</v>
      </c>
      <c r="F143" s="53">
        <f t="shared" si="4"/>
        <v>-6500</v>
      </c>
      <c r="G143" s="54">
        <f t="shared" si="5"/>
        <v>0</v>
      </c>
      <c r="H143" s="111"/>
      <c r="I143" s="56">
        <f t="shared" si="6"/>
        <v>-6500</v>
      </c>
      <c r="J143" s="57">
        <f t="shared" si="7"/>
        <v>0</v>
      </c>
    </row>
    <row r="144" spans="1:10" ht="36.75" customHeight="1">
      <c r="A144" s="121" t="s">
        <v>133</v>
      </c>
      <c r="B144" s="122">
        <v>4160000</v>
      </c>
      <c r="C144" s="110">
        <v>4132987</v>
      </c>
      <c r="D144" s="110">
        <v>4132987</v>
      </c>
      <c r="E144" s="110">
        <v>4132987</v>
      </c>
      <c r="F144" s="53">
        <f aca="true" t="shared" si="8" ref="F144:F150">E144-D144</f>
        <v>0</v>
      </c>
      <c r="G144" s="54">
        <f aca="true" t="shared" si="9" ref="G144:G150">E144/D144</f>
        <v>1</v>
      </c>
      <c r="H144" s="111"/>
      <c r="I144" s="56">
        <f aca="true" t="shared" si="10" ref="I144:I150">E144-C144</f>
        <v>0</v>
      </c>
      <c r="J144" s="57">
        <f aca="true" t="shared" si="11" ref="J144:J150">E144/C144</f>
        <v>1</v>
      </c>
    </row>
    <row r="145" spans="1:10" ht="30" customHeight="1">
      <c r="A145" s="112" t="s">
        <v>26</v>
      </c>
      <c r="B145" s="40">
        <f>B148+B149+B146+B147</f>
        <v>600900</v>
      </c>
      <c r="C145" s="40">
        <f>C148+C149+C146+C147</f>
        <v>3232851.36</v>
      </c>
      <c r="D145" s="40">
        <f>D148+D149+D146+D147</f>
        <v>3157651.36</v>
      </c>
      <c r="E145" s="40">
        <f>E148+E149+E146+E147</f>
        <v>1590315.6400000001</v>
      </c>
      <c r="F145" s="37">
        <f t="shared" si="8"/>
        <v>-1567335.7199999997</v>
      </c>
      <c r="G145" s="38">
        <f t="shared" si="9"/>
        <v>0.5036387677707397</v>
      </c>
      <c r="H145" s="115"/>
      <c r="I145" s="40">
        <f t="shared" si="10"/>
        <v>-1642535.7199999997</v>
      </c>
      <c r="J145" s="41">
        <f t="shared" si="11"/>
        <v>0.49192352598605094</v>
      </c>
    </row>
    <row r="146" spans="1:10" ht="75.75" customHeight="1">
      <c r="A146" s="117" t="s">
        <v>141</v>
      </c>
      <c r="B146" s="110">
        <v>0</v>
      </c>
      <c r="C146" s="110">
        <v>200000</v>
      </c>
      <c r="D146" s="110">
        <v>200000</v>
      </c>
      <c r="E146" s="110">
        <v>169836.64</v>
      </c>
      <c r="F146" s="53">
        <f t="shared" si="8"/>
        <v>-30163.359999999986</v>
      </c>
      <c r="G146" s="54">
        <f t="shared" si="9"/>
        <v>0.8491832</v>
      </c>
      <c r="H146" s="120"/>
      <c r="I146" s="56">
        <f t="shared" si="10"/>
        <v>-30163.359999999986</v>
      </c>
      <c r="J146" s="57">
        <f t="shared" si="11"/>
        <v>0.8491832</v>
      </c>
    </row>
    <row r="147" spans="1:10" ht="65.25" customHeight="1">
      <c r="A147" s="48" t="s">
        <v>149</v>
      </c>
      <c r="B147" s="110">
        <v>0</v>
      </c>
      <c r="C147" s="110">
        <v>2560000</v>
      </c>
      <c r="D147" s="110">
        <v>2560000</v>
      </c>
      <c r="E147" s="110">
        <v>1400199</v>
      </c>
      <c r="F147" s="53">
        <f t="shared" si="8"/>
        <v>-1159801</v>
      </c>
      <c r="G147" s="54">
        <f t="shared" si="9"/>
        <v>0.546952734375</v>
      </c>
      <c r="H147" s="120"/>
      <c r="I147" s="56">
        <f t="shared" si="10"/>
        <v>-1159801</v>
      </c>
      <c r="J147" s="57">
        <f t="shared" si="11"/>
        <v>0.546952734375</v>
      </c>
    </row>
    <row r="148" spans="1:10" ht="58.5" customHeight="1">
      <c r="A148" s="103" t="s">
        <v>134</v>
      </c>
      <c r="B148" s="110">
        <v>450900</v>
      </c>
      <c r="C148" s="110">
        <v>452571.36</v>
      </c>
      <c r="D148" s="110">
        <v>377371.36</v>
      </c>
      <c r="E148" s="110">
        <v>0</v>
      </c>
      <c r="F148" s="53">
        <f t="shared" si="8"/>
        <v>-377371.36</v>
      </c>
      <c r="G148" s="54">
        <f t="shared" si="9"/>
        <v>0</v>
      </c>
      <c r="H148" s="111"/>
      <c r="I148" s="56">
        <f t="shared" si="10"/>
        <v>-452571.36</v>
      </c>
      <c r="J148" s="57">
        <f t="shared" si="11"/>
        <v>0</v>
      </c>
    </row>
    <row r="149" spans="1:10" ht="63.75" customHeight="1">
      <c r="A149" s="117" t="s">
        <v>148</v>
      </c>
      <c r="B149" s="110">
        <v>150000</v>
      </c>
      <c r="C149" s="110">
        <v>20280</v>
      </c>
      <c r="D149" s="110">
        <v>20280</v>
      </c>
      <c r="E149" s="110">
        <v>20280</v>
      </c>
      <c r="F149" s="53">
        <f t="shared" si="8"/>
        <v>0</v>
      </c>
      <c r="G149" s="54">
        <f t="shared" si="9"/>
        <v>1</v>
      </c>
      <c r="H149" s="111"/>
      <c r="I149" s="56">
        <f t="shared" si="10"/>
        <v>0</v>
      </c>
      <c r="J149" s="57">
        <f t="shared" si="11"/>
        <v>1</v>
      </c>
    </row>
    <row r="150" spans="1:10" s="28" customFormat="1" ht="42" customHeight="1">
      <c r="A150" s="123" t="s">
        <v>12</v>
      </c>
      <c r="B150" s="33">
        <f>B105+B106</f>
        <v>584492997.24</v>
      </c>
      <c r="C150" s="33">
        <f>C105+C106</f>
        <v>677161715.0500001</v>
      </c>
      <c r="D150" s="33">
        <f>D105+D106</f>
        <v>600125702.0500001</v>
      </c>
      <c r="E150" s="33">
        <f>E105+E106</f>
        <v>470289678.66999996</v>
      </c>
      <c r="F150" s="32">
        <f t="shared" si="8"/>
        <v>-129836023.38000011</v>
      </c>
      <c r="G150" s="105">
        <f t="shared" si="9"/>
        <v>0.7836519533549612</v>
      </c>
      <c r="H150" s="124"/>
      <c r="I150" s="33">
        <f t="shared" si="10"/>
        <v>-206872036.3800001</v>
      </c>
      <c r="J150" s="107">
        <f t="shared" si="11"/>
        <v>0.694501281182553</v>
      </c>
    </row>
    <row r="151" spans="1:10" s="28" customFormat="1" ht="42" customHeight="1">
      <c r="A151" s="125"/>
      <c r="B151" s="126"/>
      <c r="C151" s="126"/>
      <c r="D151" s="126"/>
      <c r="E151" s="126"/>
      <c r="F151" s="127"/>
      <c r="G151" s="128"/>
      <c r="H151" s="129"/>
      <c r="I151" s="126"/>
      <c r="J151" s="130"/>
    </row>
    <row r="152" spans="1:10" s="28" customFormat="1" ht="42" customHeight="1">
      <c r="A152" s="125"/>
      <c r="B152" s="126"/>
      <c r="C152" s="126"/>
      <c r="D152" s="126"/>
      <c r="E152" s="126"/>
      <c r="F152" s="127"/>
      <c r="G152" s="128"/>
      <c r="H152" s="129"/>
      <c r="I152" s="126"/>
      <c r="J152" s="130"/>
    </row>
    <row r="153" spans="1:10" s="19" customFormat="1" ht="37.5" customHeight="1">
      <c r="A153" s="135" t="s">
        <v>33</v>
      </c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spans="1:10" ht="14.2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</row>
    <row r="155" spans="1:10" ht="15">
      <c r="A155" s="20"/>
      <c r="B155" s="21"/>
      <c r="C155" s="21"/>
      <c r="D155" s="22"/>
      <c r="E155" s="23"/>
      <c r="F155" s="22"/>
      <c r="G155" s="20"/>
      <c r="H155" s="24"/>
      <c r="I155" s="24"/>
      <c r="J155" s="24"/>
    </row>
    <row r="156" spans="1:10" ht="15">
      <c r="A156" s="20"/>
      <c r="B156" s="21"/>
      <c r="C156" s="21"/>
      <c r="D156" s="22"/>
      <c r="E156" s="23"/>
      <c r="F156" s="22"/>
      <c r="G156" s="20"/>
      <c r="H156" s="24"/>
      <c r="I156" s="24"/>
      <c r="J156" s="24"/>
    </row>
    <row r="157" spans="1:10" ht="15">
      <c r="A157" s="20"/>
      <c r="B157" s="21"/>
      <c r="C157" s="21"/>
      <c r="D157" s="22"/>
      <c r="E157" s="23"/>
      <c r="F157" s="22"/>
      <c r="G157" s="20"/>
      <c r="H157" s="24"/>
      <c r="I157" s="24"/>
      <c r="J157" s="24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spans="1:7" ht="15">
      <c r="A7033" s="20"/>
      <c r="B7033" s="21"/>
      <c r="C7033" s="21"/>
      <c r="D7033" s="22"/>
      <c r="E7033" s="23"/>
      <c r="F7033" s="22"/>
      <c r="G7033" s="20"/>
    </row>
    <row r="7034" spans="1:7" ht="15">
      <c r="A7034" s="20"/>
      <c r="B7034" s="21"/>
      <c r="C7034" s="21"/>
      <c r="D7034" s="22"/>
      <c r="E7034" s="23"/>
      <c r="F7034" s="22"/>
      <c r="G7034" s="20"/>
    </row>
    <row r="7035" spans="1:7" ht="15">
      <c r="A7035" s="20"/>
      <c r="B7035" s="21"/>
      <c r="C7035" s="21"/>
      <c r="D7035" s="22"/>
      <c r="E7035" s="23"/>
      <c r="F7035" s="22"/>
      <c r="G7035" s="20"/>
    </row>
    <row r="7036" spans="1:7" ht="15">
      <c r="A7036" s="20"/>
      <c r="B7036" s="21"/>
      <c r="C7036" s="21"/>
      <c r="D7036" s="22"/>
      <c r="E7036" s="23"/>
      <c r="F7036" s="22"/>
      <c r="G7036" s="20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</sheetData>
  <sheetProtection/>
  <mergeCells count="10">
    <mergeCell ref="A1:J1"/>
    <mergeCell ref="F3:G3"/>
    <mergeCell ref="I3:J3"/>
    <mergeCell ref="A2:J2"/>
    <mergeCell ref="A153:J154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2022-11-02T06:18:45Z</cp:lastPrinted>
  <dcterms:created xsi:type="dcterms:W3CDTF">2006-09-07T13:25:24Z</dcterms:created>
  <dcterms:modified xsi:type="dcterms:W3CDTF">2022-11-10T07:04:06Z</dcterms:modified>
  <cp:category/>
  <cp:version/>
  <cp:contentType/>
  <cp:contentStatus/>
</cp:coreProperties>
</file>