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'2022'!$A$1:$J$149</definedName>
  </definedNames>
  <calcPr fullCalcOnLoad="1"/>
</workbook>
</file>

<file path=xl/sharedStrings.xml><?xml version="1.0" encoding="utf-8"?>
<sst xmlns="http://schemas.openxmlformats.org/spreadsheetml/2006/main" count="162" uniqueCount="154">
  <si>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</si>
  <si>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</si>
  <si>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</si>
  <si>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</si>
  <si>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</si>
  <si>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</si>
  <si>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</si>
  <si>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</si>
  <si>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</si>
  <si>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</si>
  <si>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</si>
  <si>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</si>
  <si>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</si>
  <si>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</si>
  <si>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</si>
  <si>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</si>
  <si>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</si>
  <si>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</si>
  <si>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</si>
  <si>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</si>
  <si>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</si>
  <si>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</si>
  <si>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</si>
  <si>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</si>
  <si>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</si>
  <si>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</si>
  <si>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</si>
  <si>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</si>
  <si>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</si>
  <si>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</si>
  <si>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</si>
  <si>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</si>
  <si>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</si>
  <si>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</si>
  <si>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</si>
  <si>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</si>
  <si>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</si>
  <si>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</si>
  <si>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</si>
  <si>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</si>
  <si>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</si>
  <si>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</si>
  <si>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</si>
  <si>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</si>
  <si>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</si>
  <si>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</si>
  <si>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</si>
  <si>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</si>
  <si>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</si>
  <si>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</si>
  <si>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</si>
  <si>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</si>
  <si>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</si>
  <si>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</si>
  <si>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</si>
  <si>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</si>
  <si>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</si>
  <si>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</si>
  <si>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</si>
  <si>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</si>
  <si>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</si>
  <si>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</si>
  <si>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</si>
  <si>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</si>
  <si>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</si>
  <si>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</si>
  <si>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</si>
  <si>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</si>
  <si>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</si>
  <si>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</si>
  <si>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</si>
  <si>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</si>
  <si>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</si>
  <si>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</si>
  <si>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</si>
  <si>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</si>
  <si>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</si>
  <si>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</si>
  <si>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</si>
  <si>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</si>
  <si>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</si>
  <si>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</si>
  <si>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</si>
  <si>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</si>
  <si>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</si>
  <si>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</si>
  <si>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</si>
  <si>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</si>
  <si>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</si>
  <si>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</si>
  <si>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</si>
  <si>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</si>
  <si>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</si>
  <si>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</si>
  <si>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</si>
  <si>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</si>
  <si>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</si>
  <si>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</si>
  <si>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</si>
  <si>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</si>
  <si>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</si>
  <si>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</si>
  <si>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</si>
  <si>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</si>
  <si>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</si>
  <si>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</si>
  <si>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</si>
  <si>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</si>
  <si>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</si>
  <si>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</si>
  <si>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</si>
  <si>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</si>
  <si>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</si>
  <si>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</si>
  <si>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</si>
  <si>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</si>
  <si>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</si>
  <si>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</si>
  <si>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</si>
  <si>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</si>
  <si>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</si>
  <si>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</si>
  <si>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</si>
  <si>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</si>
  <si>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</si>
  <si>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</si>
  <si>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</si>
  <si>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</si>
  <si>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</si>
  <si>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</si>
  <si>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</si>
  <si>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</si>
  <si>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</si>
  <si>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</si>
  <si>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</si>
  <si>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</si>
  <si>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</si>
  <si>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</si>
  <si>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</si>
  <si>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</si>
  <si>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</si>
  <si>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</si>
  <si>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</si>
  <si>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</si>
  <si>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</si>
  <si>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</si>
  <si>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</si>
  <si>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</si>
  <si>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</si>
  <si>
    <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</si>
  <si>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7 місяців 2022 рік</t>
  </si>
  <si>
    <t xml:space="preserve">План на 01.08.2022    </t>
  </si>
  <si>
    <t>Касові видатки на 01.08.2022</t>
  </si>
  <si>
    <r>
      <rPr>
        <b/>
        <sz val="14"/>
        <rFont val="Times New Roman"/>
        <family val="1"/>
      </rPr>
      <t>02,1218240</t>
    </r>
    <r>
      <rPr>
        <sz val="14"/>
        <rFont val="Times New Roman"/>
        <family val="1"/>
      </rPr>
      <t>Заходи та роботи з територіальної оборони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</si>
</sst>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3"/>
  <sheetViews>
    <sheetView tabSelected="1" view="pageBreakPreview" zoomScale="66" zoomScaleNormal="107" zoomScaleSheetLayoutView="66" zoomScalePageLayoutView="0" workbookViewId="0" topLeftCell="A1">
      <pane xSplit="1" ySplit="5" topLeftCell="B1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8" sqref="E148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25" t="s">
        <v>147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150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36</v>
      </c>
      <c r="C3" s="132" t="s">
        <v>32</v>
      </c>
      <c r="D3" s="134" t="s">
        <v>151</v>
      </c>
      <c r="E3" s="136" t="s">
        <v>152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78711064</v>
      </c>
      <c r="D6" s="36">
        <f>D7+D16</f>
        <v>52483095</v>
      </c>
      <c r="E6" s="36">
        <f>E7+E16</f>
        <v>42178118.9</v>
      </c>
      <c r="F6" s="37">
        <f aca="true" t="shared" si="0" ref="F6:F72">E6-D6</f>
        <v>-10304976.100000001</v>
      </c>
      <c r="G6" s="38">
        <f aca="true" t="shared" si="1" ref="G6:G72">E6/D6</f>
        <v>0.8036515167407714</v>
      </c>
      <c r="H6" s="39" t="e">
        <f>E6-#REF!</f>
        <v>#REF!</v>
      </c>
      <c r="I6" s="40">
        <f aca="true" t="shared" si="2" ref="I6:I72">E6-C6</f>
        <v>-36532945.1</v>
      </c>
      <c r="J6" s="41">
        <f aca="true" t="shared" si="3" ref="J6:J72">E6/C6</f>
        <v>0.5358601034792262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75160964</v>
      </c>
      <c r="D7" s="43">
        <f>D8+D15+D11+D9+D12+D13+D10+D14</f>
        <v>49693845</v>
      </c>
      <c r="E7" s="43">
        <f>E8+E15+E11+E9+E12+E13+E10+E14</f>
        <v>41271909.19</v>
      </c>
      <c r="F7" s="43">
        <f t="shared" si="0"/>
        <v>-8421935.810000002</v>
      </c>
      <c r="G7" s="44">
        <f t="shared" si="1"/>
        <v>0.8305235626263171</v>
      </c>
      <c r="H7" s="45" t="e">
        <f>E7-#REF!</f>
        <v>#REF!</v>
      </c>
      <c r="I7" s="46">
        <f t="shared" si="2"/>
        <v>-33889054.81</v>
      </c>
      <c r="J7" s="47">
        <f t="shared" si="3"/>
        <v>0.549113622198885</v>
      </c>
    </row>
    <row r="8" spans="1:10" s="17" customFormat="1" ht="23.25" customHeight="1">
      <c r="A8" s="48" t="s">
        <v>37</v>
      </c>
      <c r="B8" s="49">
        <v>32442025</v>
      </c>
      <c r="C8" s="50">
        <v>33346752</v>
      </c>
      <c r="D8" s="51">
        <v>20964465</v>
      </c>
      <c r="E8" s="52">
        <v>18073960.99</v>
      </c>
      <c r="F8" s="53">
        <f t="shared" si="0"/>
        <v>-2890504.0100000016</v>
      </c>
      <c r="G8" s="54">
        <f t="shared" si="1"/>
        <v>0.8621236454161839</v>
      </c>
      <c r="H8" s="55" t="e">
        <f>E8-#REF!</f>
        <v>#REF!</v>
      </c>
      <c r="I8" s="56">
        <f t="shared" si="2"/>
        <v>-15272791.010000002</v>
      </c>
      <c r="J8" s="57">
        <f t="shared" si="3"/>
        <v>0.542000641921588</v>
      </c>
    </row>
    <row r="9" spans="1:10" s="17" customFormat="1" ht="23.25" customHeight="1">
      <c r="A9" s="48" t="s">
        <v>38</v>
      </c>
      <c r="B9" s="49">
        <v>2406850</v>
      </c>
      <c r="C9" s="50">
        <v>2406850</v>
      </c>
      <c r="D9" s="58">
        <v>1691350</v>
      </c>
      <c r="E9" s="59">
        <v>1223178.32</v>
      </c>
      <c r="F9" s="53">
        <f t="shared" si="0"/>
        <v>-468171.67999999993</v>
      </c>
      <c r="G9" s="54">
        <f t="shared" si="1"/>
        <v>0.7231964525379135</v>
      </c>
      <c r="H9" s="55" t="e">
        <f>E9-#REF!</f>
        <v>#REF!</v>
      </c>
      <c r="I9" s="56">
        <f t="shared" si="2"/>
        <v>-1183671.68</v>
      </c>
      <c r="J9" s="57">
        <f t="shared" si="3"/>
        <v>0.5082071254959802</v>
      </c>
    </row>
    <row r="10" spans="1:10" s="17" customFormat="1" ht="23.25" customHeight="1">
      <c r="A10" s="48" t="s">
        <v>39</v>
      </c>
      <c r="B10" s="49">
        <v>17890000</v>
      </c>
      <c r="C10" s="50">
        <v>17890000</v>
      </c>
      <c r="D10" s="60">
        <v>13776010</v>
      </c>
      <c r="E10" s="61">
        <v>10771620.32</v>
      </c>
      <c r="F10" s="53">
        <f t="shared" si="0"/>
        <v>-3004389.6799999997</v>
      </c>
      <c r="G10" s="54">
        <f t="shared" si="1"/>
        <v>0.7819114765450954</v>
      </c>
      <c r="H10" s="55" t="e">
        <f>E10-#REF!</f>
        <v>#REF!</v>
      </c>
      <c r="I10" s="56">
        <f t="shared" si="2"/>
        <v>-7118379.68</v>
      </c>
      <c r="J10" s="57">
        <f t="shared" si="3"/>
        <v>0.6021028686416993</v>
      </c>
    </row>
    <row r="11" spans="1:10" s="17" customFormat="1" ht="23.25" customHeight="1">
      <c r="A11" s="48" t="s">
        <v>40</v>
      </c>
      <c r="B11" s="49">
        <v>2255300</v>
      </c>
      <c r="C11" s="50">
        <v>2255300</v>
      </c>
      <c r="D11" s="62">
        <v>1288850</v>
      </c>
      <c r="E11" s="63">
        <v>1072695.25</v>
      </c>
      <c r="F11" s="53">
        <f t="shared" si="0"/>
        <v>-216154.75</v>
      </c>
      <c r="G11" s="54">
        <f t="shared" si="1"/>
        <v>0.8322886681925747</v>
      </c>
      <c r="H11" s="55" t="e">
        <f>E11-#REF!</f>
        <v>#REF!</v>
      </c>
      <c r="I11" s="56">
        <f t="shared" si="2"/>
        <v>-1182604.75</v>
      </c>
      <c r="J11" s="57">
        <f t="shared" si="3"/>
        <v>0.4756330643373387</v>
      </c>
    </row>
    <row r="12" spans="1:10" s="17" customFormat="1" ht="35.25" customHeight="1">
      <c r="A12" s="48" t="s">
        <v>41</v>
      </c>
      <c r="B12" s="49">
        <v>1480700</v>
      </c>
      <c r="C12" s="50">
        <v>1480700</v>
      </c>
      <c r="D12" s="64">
        <v>950240</v>
      </c>
      <c r="E12" s="65">
        <v>802882.45</v>
      </c>
      <c r="F12" s="53">
        <f t="shared" si="0"/>
        <v>-147357.55000000005</v>
      </c>
      <c r="G12" s="54">
        <f t="shared" si="1"/>
        <v>0.8449259660717292</v>
      </c>
      <c r="H12" s="55" t="e">
        <f>E12-#REF!</f>
        <v>#REF!</v>
      </c>
      <c r="I12" s="56">
        <f t="shared" si="2"/>
        <v>-677817.55</v>
      </c>
      <c r="J12" s="57">
        <f t="shared" si="3"/>
        <v>0.5422316809617073</v>
      </c>
    </row>
    <row r="13" spans="1:10" s="17" customFormat="1" ht="23.25" customHeight="1">
      <c r="A13" s="48" t="s">
        <v>42</v>
      </c>
      <c r="B13" s="49">
        <v>6646480</v>
      </c>
      <c r="C13" s="50">
        <v>6686480</v>
      </c>
      <c r="D13" s="66">
        <v>4037294</v>
      </c>
      <c r="E13" s="67">
        <v>3635712.9</v>
      </c>
      <c r="F13" s="53">
        <f t="shared" si="0"/>
        <v>-401581.1000000001</v>
      </c>
      <c r="G13" s="54">
        <f t="shared" si="1"/>
        <v>0.900532113836644</v>
      </c>
      <c r="H13" s="55" t="e">
        <f>E13-#REF!</f>
        <v>#REF!</v>
      </c>
      <c r="I13" s="56">
        <f t="shared" si="2"/>
        <v>-3050767.1</v>
      </c>
      <c r="J13" s="57">
        <f t="shared" si="3"/>
        <v>0.5437409369354279</v>
      </c>
    </row>
    <row r="14" spans="1:10" s="17" customFormat="1" ht="36" customHeight="1">
      <c r="A14" s="48" t="s">
        <v>43</v>
      </c>
      <c r="B14" s="49">
        <v>4310000</v>
      </c>
      <c r="C14" s="50">
        <v>4310000</v>
      </c>
      <c r="D14" s="66">
        <v>2673054</v>
      </c>
      <c r="E14" s="67">
        <v>2005650.78</v>
      </c>
      <c r="F14" s="53">
        <f t="shared" si="0"/>
        <v>-667403.22</v>
      </c>
      <c r="G14" s="54">
        <f t="shared" si="1"/>
        <v>0.7503218341268078</v>
      </c>
      <c r="H14" s="55" t="e">
        <f>E14-#REF!</f>
        <v>#REF!</v>
      </c>
      <c r="I14" s="56">
        <f t="shared" si="2"/>
        <v>-2304349.2199999997</v>
      </c>
      <c r="J14" s="57">
        <f t="shared" si="3"/>
        <v>0.46534820881670536</v>
      </c>
    </row>
    <row r="15" spans="1:10" s="17" customFormat="1" ht="23.25" customHeight="1">
      <c r="A15" s="48" t="s">
        <v>44</v>
      </c>
      <c r="B15" s="49">
        <v>6784882</v>
      </c>
      <c r="C15" s="50">
        <v>6784882</v>
      </c>
      <c r="D15" s="68">
        <v>4312582</v>
      </c>
      <c r="E15" s="69">
        <v>3686208.18</v>
      </c>
      <c r="F15" s="53">
        <f t="shared" si="0"/>
        <v>-626373.8199999998</v>
      </c>
      <c r="G15" s="54">
        <f t="shared" si="1"/>
        <v>0.8547566585400579</v>
      </c>
      <c r="H15" s="55" t="e">
        <f>E15-#REF!</f>
        <v>#REF!</v>
      </c>
      <c r="I15" s="56">
        <f t="shared" si="2"/>
        <v>-3098673.82</v>
      </c>
      <c r="J15" s="57">
        <f t="shared" si="3"/>
        <v>0.5432973160034323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3550100</v>
      </c>
      <c r="D16" s="43">
        <f>D17+D19+D20+D21+D23+D18+D22</f>
        <v>2789250</v>
      </c>
      <c r="E16" s="43">
        <f>E17+E19+E20+E21+E23+E18+E22</f>
        <v>906209.71</v>
      </c>
      <c r="F16" s="43">
        <f t="shared" si="0"/>
        <v>-1883040.29</v>
      </c>
      <c r="G16" s="44">
        <f t="shared" si="1"/>
        <v>0.32489368468226226</v>
      </c>
      <c r="H16" s="45"/>
      <c r="I16" s="46">
        <f t="shared" si="2"/>
        <v>-2643890.29</v>
      </c>
      <c r="J16" s="47">
        <f t="shared" si="3"/>
        <v>0.2552631503337934</v>
      </c>
    </row>
    <row r="17" spans="1:10" s="17" customFormat="1" ht="59.25" customHeight="1">
      <c r="A17" s="48" t="s">
        <v>45</v>
      </c>
      <c r="B17" s="49">
        <v>2235800</v>
      </c>
      <c r="C17" s="50">
        <v>3183700</v>
      </c>
      <c r="D17" s="51">
        <v>2549000</v>
      </c>
      <c r="E17" s="52">
        <v>861145.07</v>
      </c>
      <c r="F17" s="53">
        <f t="shared" si="0"/>
        <v>-1687854.9300000002</v>
      </c>
      <c r="G17" s="54">
        <f t="shared" si="1"/>
        <v>0.3378364338956453</v>
      </c>
      <c r="H17" s="55"/>
      <c r="I17" s="56">
        <f t="shared" si="2"/>
        <v>-2322554.93</v>
      </c>
      <c r="J17" s="57">
        <f t="shared" si="3"/>
        <v>0.2704856205044445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11000</v>
      </c>
      <c r="E18" s="52">
        <v>0</v>
      </c>
      <c r="F18" s="53">
        <f t="shared" si="0"/>
        <v>-11000</v>
      </c>
      <c r="G18" s="54">
        <f t="shared" si="1"/>
        <v>0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136</v>
      </c>
      <c r="B19" s="49">
        <v>30000</v>
      </c>
      <c r="C19" s="50">
        <v>30000</v>
      </c>
      <c r="D19" s="60">
        <v>25000</v>
      </c>
      <c r="E19" s="61">
        <v>0</v>
      </c>
      <c r="F19" s="53">
        <f t="shared" si="0"/>
        <v>-25000</v>
      </c>
      <c r="G19" s="54">
        <f t="shared" si="1"/>
        <v>0</v>
      </c>
      <c r="H19" s="55"/>
      <c r="I19" s="56">
        <f t="shared" si="2"/>
        <v>-30000</v>
      </c>
      <c r="J19" s="57">
        <f t="shared" si="3"/>
        <v>0</v>
      </c>
    </row>
    <row r="20" spans="1:10" s="17" customFormat="1" ht="75" customHeight="1">
      <c r="A20" s="48" t="s">
        <v>137</v>
      </c>
      <c r="B20" s="49">
        <v>4000</v>
      </c>
      <c r="C20" s="50">
        <v>8400</v>
      </c>
      <c r="D20" s="62">
        <v>8400</v>
      </c>
      <c r="E20" s="63">
        <v>0</v>
      </c>
      <c r="F20" s="53">
        <f t="shared" si="0"/>
        <v>-8400</v>
      </c>
      <c r="G20" s="54">
        <f t="shared" si="1"/>
        <v>0</v>
      </c>
      <c r="H20" s="55"/>
      <c r="I20" s="56">
        <f t="shared" si="2"/>
        <v>-8400</v>
      </c>
      <c r="J20" s="57">
        <f t="shared" si="3"/>
        <v>0</v>
      </c>
    </row>
    <row r="21" spans="1:10" s="17" customFormat="1" ht="81" customHeight="1">
      <c r="A21" s="70" t="s">
        <v>47</v>
      </c>
      <c r="B21" s="49">
        <v>15000</v>
      </c>
      <c r="C21" s="50">
        <v>15000</v>
      </c>
      <c r="D21" s="66">
        <v>15000</v>
      </c>
      <c r="E21" s="67">
        <v>3023.64</v>
      </c>
      <c r="F21" s="53">
        <f t="shared" si="0"/>
        <v>-11976.36</v>
      </c>
      <c r="G21" s="54">
        <f t="shared" si="1"/>
        <v>0.201576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178850</v>
      </c>
      <c r="E22" s="67">
        <v>42041</v>
      </c>
      <c r="F22" s="53">
        <f t="shared" si="0"/>
        <v>-136809</v>
      </c>
      <c r="G22" s="54">
        <f t="shared" si="1"/>
        <v>0.235062901873078</v>
      </c>
      <c r="H22" s="55"/>
      <c r="I22" s="56">
        <f t="shared" si="2"/>
        <v>-257959</v>
      </c>
      <c r="J22" s="57">
        <f t="shared" si="3"/>
        <v>0.14013666666666666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0</v>
      </c>
      <c r="F23" s="53">
        <f t="shared" si="0"/>
        <v>-2000</v>
      </c>
      <c r="G23" s="54">
        <f t="shared" si="1"/>
        <v>0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SUM(B25:B38)</f>
        <v>276413442</v>
      </c>
      <c r="C24" s="72">
        <f>SUM(C25:C38)</f>
        <v>290819428.87</v>
      </c>
      <c r="D24" s="72">
        <f>SUM(D25:D38)</f>
        <v>212047043.87</v>
      </c>
      <c r="E24" s="72">
        <f>SUM(E25:E38)</f>
        <v>174885181.69000006</v>
      </c>
      <c r="F24" s="37">
        <f t="shared" si="0"/>
        <v>-37161862.17999995</v>
      </c>
      <c r="G24" s="38">
        <f t="shared" si="1"/>
        <v>0.8247470867701281</v>
      </c>
      <c r="H24" s="73" t="e">
        <f>H25+H26+#REF!+H29+H33+H37+#REF!+#REF!+#REF!</f>
        <v>#REF!</v>
      </c>
      <c r="I24" s="40">
        <f t="shared" si="2"/>
        <v>-115934247.17999995</v>
      </c>
      <c r="J24" s="41">
        <f t="shared" si="3"/>
        <v>0.601353157075953</v>
      </c>
    </row>
    <row r="25" spans="1:10" s="17" customFormat="1" ht="37.5" customHeight="1">
      <c r="A25" s="48" t="s">
        <v>50</v>
      </c>
      <c r="B25" s="49">
        <v>53569722</v>
      </c>
      <c r="C25" s="49">
        <v>56581722</v>
      </c>
      <c r="D25" s="74">
        <v>47574500</v>
      </c>
      <c r="E25" s="75">
        <v>34192017.31</v>
      </c>
      <c r="F25" s="53">
        <f t="shared" si="0"/>
        <v>-13382482.689999998</v>
      </c>
      <c r="G25" s="54">
        <f t="shared" si="1"/>
        <v>0.7187047117678589</v>
      </c>
      <c r="H25" s="76"/>
      <c r="I25" s="56">
        <f t="shared" si="2"/>
        <v>-22389704.689999998</v>
      </c>
      <c r="J25" s="57">
        <f t="shared" si="3"/>
        <v>0.6042943922774213</v>
      </c>
    </row>
    <row r="26" spans="1:10" s="17" customFormat="1" ht="54.75" customHeight="1">
      <c r="A26" s="48" t="s">
        <v>51</v>
      </c>
      <c r="B26" s="49">
        <v>60398500</v>
      </c>
      <c r="C26" s="77">
        <v>79315954</v>
      </c>
      <c r="D26" s="77">
        <v>57468521</v>
      </c>
      <c r="E26" s="78">
        <v>38660606.52</v>
      </c>
      <c r="F26" s="53">
        <f t="shared" si="0"/>
        <v>-18807914.479999997</v>
      </c>
      <c r="G26" s="54">
        <f t="shared" si="1"/>
        <v>0.6727266657863007</v>
      </c>
      <c r="H26" s="76"/>
      <c r="I26" s="56">
        <f t="shared" si="2"/>
        <v>-40655347.48</v>
      </c>
      <c r="J26" s="57">
        <f t="shared" si="3"/>
        <v>0.48742534849924396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77741200</v>
      </c>
      <c r="E27" s="78">
        <v>77734859.08</v>
      </c>
      <c r="F27" s="53">
        <f t="shared" si="0"/>
        <v>-6340.920000001788</v>
      </c>
      <c r="G27" s="54">
        <f t="shared" si="1"/>
        <v>0.9999184355271079</v>
      </c>
      <c r="H27" s="76"/>
      <c r="I27" s="56">
        <f t="shared" si="2"/>
        <v>-39738940.92</v>
      </c>
      <c r="J27" s="57">
        <f t="shared" si="3"/>
        <v>0.6617208184293009</v>
      </c>
    </row>
    <row r="28" spans="1:10" s="17" customFormat="1" ht="54.75" customHeight="1">
      <c r="A28" s="70" t="s">
        <v>139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8094800</v>
      </c>
      <c r="D29" s="79">
        <v>6527390</v>
      </c>
      <c r="E29" s="80">
        <v>5227312.88</v>
      </c>
      <c r="F29" s="53">
        <f t="shared" si="0"/>
        <v>-1300077.12</v>
      </c>
      <c r="G29" s="54">
        <f t="shared" si="1"/>
        <v>0.8008274180032141</v>
      </c>
      <c r="H29" s="76"/>
      <c r="I29" s="56">
        <f t="shared" si="2"/>
        <v>-2867487.12</v>
      </c>
      <c r="J29" s="57">
        <f t="shared" si="3"/>
        <v>0.6457618322873944</v>
      </c>
    </row>
    <row r="30" spans="1:10" s="17" customFormat="1" ht="54">
      <c r="A30" s="48" t="s">
        <v>138</v>
      </c>
      <c r="B30" s="49">
        <v>18235600</v>
      </c>
      <c r="C30" s="49">
        <v>19059600</v>
      </c>
      <c r="D30" s="49">
        <v>14612000</v>
      </c>
      <c r="E30" s="49">
        <v>12912921.36</v>
      </c>
      <c r="F30" s="53">
        <f t="shared" si="0"/>
        <v>-1699078.6400000006</v>
      </c>
      <c r="G30" s="54">
        <f t="shared" si="1"/>
        <v>0.8837203230221735</v>
      </c>
      <c r="H30" s="81"/>
      <c r="I30" s="56">
        <f t="shared" si="2"/>
        <v>-6146678.640000001</v>
      </c>
      <c r="J30" s="57">
        <f t="shared" si="3"/>
        <v>0.6775022225020462</v>
      </c>
    </row>
    <row r="31" spans="1:10" s="17" customFormat="1" ht="53.25" customHeight="1">
      <c r="A31" s="48" t="s">
        <v>54</v>
      </c>
      <c r="B31" s="49">
        <v>4381700</v>
      </c>
      <c r="C31" s="49">
        <v>5316700</v>
      </c>
      <c r="D31" s="49">
        <v>4338630</v>
      </c>
      <c r="E31" s="49">
        <v>3413543.71</v>
      </c>
      <c r="F31" s="53">
        <f t="shared" si="0"/>
        <v>-925086.29</v>
      </c>
      <c r="G31" s="54">
        <f t="shared" si="1"/>
        <v>0.7867791699223027</v>
      </c>
      <c r="H31" s="81"/>
      <c r="I31" s="56">
        <f t="shared" si="2"/>
        <v>-1903156.29</v>
      </c>
      <c r="J31" s="57">
        <f t="shared" si="3"/>
        <v>0.6420418135309497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76010</v>
      </c>
      <c r="E32" s="49">
        <v>12670</v>
      </c>
      <c r="F32" s="53">
        <f t="shared" si="0"/>
        <v>-63340</v>
      </c>
      <c r="G32" s="54">
        <f t="shared" si="1"/>
        <v>0.16668859360610447</v>
      </c>
      <c r="H32" s="81"/>
      <c r="I32" s="56">
        <f t="shared" si="2"/>
        <v>-71340</v>
      </c>
      <c r="J32" s="57">
        <f t="shared" si="3"/>
        <v>0.15081537912153314</v>
      </c>
    </row>
    <row r="33" spans="1:10" s="17" customFormat="1" ht="69" customHeight="1">
      <c r="A33" s="48" t="s">
        <v>56</v>
      </c>
      <c r="B33" s="49">
        <v>299050</v>
      </c>
      <c r="C33" s="49">
        <v>313550</v>
      </c>
      <c r="D33" s="82">
        <v>206470</v>
      </c>
      <c r="E33" s="83">
        <v>126845.83</v>
      </c>
      <c r="F33" s="53">
        <f t="shared" si="0"/>
        <v>-79624.17</v>
      </c>
      <c r="G33" s="54">
        <f t="shared" si="1"/>
        <v>0.6143547730905217</v>
      </c>
      <c r="H33" s="76"/>
      <c r="I33" s="56">
        <f t="shared" si="2"/>
        <v>-186704.16999999998</v>
      </c>
      <c r="J33" s="57">
        <f t="shared" si="3"/>
        <v>0.4045473768139053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1162650</v>
      </c>
      <c r="E34" s="83">
        <v>948415.92</v>
      </c>
      <c r="F34" s="53">
        <f t="shared" si="0"/>
        <v>-214234.07999999996</v>
      </c>
      <c r="G34" s="54">
        <f t="shared" si="1"/>
        <v>0.8157363953038318</v>
      </c>
      <c r="H34" s="76"/>
      <c r="I34" s="56">
        <f t="shared" si="2"/>
        <v>-808414.08</v>
      </c>
      <c r="J34" s="57">
        <f t="shared" si="3"/>
        <v>0.5398450163077817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14" customHeight="1">
      <c r="A36" s="70" t="s">
        <v>140</v>
      </c>
      <c r="B36" s="49">
        <v>0</v>
      </c>
      <c r="C36" s="49">
        <v>236723.11</v>
      </c>
      <c r="D36" s="82">
        <f>C36</f>
        <v>236723.11</v>
      </c>
      <c r="E36" s="83">
        <v>0</v>
      </c>
      <c r="F36" s="53">
        <f t="shared" si="0"/>
        <v>-236723.11</v>
      </c>
      <c r="G36" s="54">
        <f t="shared" si="1"/>
        <v>0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1561900</v>
      </c>
      <c r="D37" s="84">
        <v>1228940</v>
      </c>
      <c r="E37" s="85">
        <v>873548.52</v>
      </c>
      <c r="F37" s="53">
        <f t="shared" si="0"/>
        <v>-355391.48</v>
      </c>
      <c r="G37" s="54">
        <f t="shared" si="1"/>
        <v>0.7108146207300601</v>
      </c>
      <c r="H37" s="76"/>
      <c r="I37" s="56">
        <f t="shared" si="2"/>
        <v>-688351.48</v>
      </c>
      <c r="J37" s="57">
        <f t="shared" si="3"/>
        <v>0.5592858185543249</v>
      </c>
    </row>
    <row r="38" spans="1:10" s="17" customFormat="1" ht="153.75" customHeight="1">
      <c r="A38" s="70" t="s">
        <v>60</v>
      </c>
      <c r="B38" s="49">
        <v>368640</v>
      </c>
      <c r="C38" s="49">
        <v>331740</v>
      </c>
      <c r="D38" s="84">
        <v>181910</v>
      </c>
      <c r="E38" s="85">
        <v>90340.8</v>
      </c>
      <c r="F38" s="53">
        <f t="shared" si="0"/>
        <v>-91569.2</v>
      </c>
      <c r="G38" s="54">
        <f t="shared" si="1"/>
        <v>0.4966236050794349</v>
      </c>
      <c r="H38" s="76"/>
      <c r="I38" s="56">
        <f t="shared" si="2"/>
        <v>-241399.2</v>
      </c>
      <c r="J38" s="57">
        <f t="shared" si="3"/>
        <v>0.2723241092421776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29523366</v>
      </c>
      <c r="D39" s="37">
        <f>SUM(D40:D47)</f>
        <v>20738876</v>
      </c>
      <c r="E39" s="37">
        <f>SUM(E40:E47)</f>
        <v>11697859.26</v>
      </c>
      <c r="F39" s="37">
        <f t="shared" si="0"/>
        <v>-9041016.74</v>
      </c>
      <c r="G39" s="38">
        <f t="shared" si="1"/>
        <v>0.5640546411483438</v>
      </c>
      <c r="H39" s="86" t="e">
        <f>E39-#REF!</f>
        <v>#REF!</v>
      </c>
      <c r="I39" s="40">
        <f t="shared" si="2"/>
        <v>-17825506.740000002</v>
      </c>
      <c r="J39" s="41">
        <f t="shared" si="3"/>
        <v>0.3962237659486388</v>
      </c>
    </row>
    <row r="40" spans="1:10" s="17" customFormat="1" ht="54" customHeight="1">
      <c r="A40" s="48" t="s">
        <v>61</v>
      </c>
      <c r="B40" s="49">
        <v>12698135</v>
      </c>
      <c r="C40" s="49">
        <v>15743135</v>
      </c>
      <c r="D40" s="87">
        <v>10359165</v>
      </c>
      <c r="E40" s="88">
        <v>6138493.16</v>
      </c>
      <c r="F40" s="53">
        <f t="shared" si="0"/>
        <v>-4220671.84</v>
      </c>
      <c r="G40" s="54">
        <f t="shared" si="1"/>
        <v>0.5925664047247051</v>
      </c>
      <c r="H40" s="81" t="e">
        <f>E40-#REF!</f>
        <v>#REF!</v>
      </c>
      <c r="I40" s="56">
        <f t="shared" si="2"/>
        <v>-9604641.84</v>
      </c>
      <c r="J40" s="57">
        <f t="shared" si="3"/>
        <v>0.3899155511275232</v>
      </c>
    </row>
    <row r="41" spans="1:10" s="17" customFormat="1" ht="72" customHeight="1">
      <c r="A41" s="70" t="s">
        <v>62</v>
      </c>
      <c r="B41" s="49">
        <v>5301600</v>
      </c>
      <c r="C41" s="49">
        <v>6581235</v>
      </c>
      <c r="D41" s="89">
        <v>4747475</v>
      </c>
      <c r="E41" s="49">
        <v>2816498.57</v>
      </c>
      <c r="F41" s="53">
        <f t="shared" si="0"/>
        <v>-1930976.4300000002</v>
      </c>
      <c r="G41" s="54">
        <f t="shared" si="1"/>
        <v>0.5932624331881684</v>
      </c>
      <c r="H41" s="81" t="e">
        <f>E41-#REF!</f>
        <v>#REF!</v>
      </c>
      <c r="I41" s="56">
        <f t="shared" si="2"/>
        <v>-3764736.43</v>
      </c>
      <c r="J41" s="57">
        <f t="shared" si="3"/>
        <v>0.42795897274599676</v>
      </c>
    </row>
    <row r="42" spans="1:10" s="17" customFormat="1" ht="42.75" customHeight="1">
      <c r="A42" s="48" t="s">
        <v>63</v>
      </c>
      <c r="B42" s="49">
        <v>3107696</v>
      </c>
      <c r="C42" s="49">
        <v>3107696</v>
      </c>
      <c r="D42" s="90">
        <v>2707286</v>
      </c>
      <c r="E42" s="91">
        <v>1009063.52</v>
      </c>
      <c r="F42" s="53">
        <f t="shared" si="0"/>
        <v>-1698222.48</v>
      </c>
      <c r="G42" s="54">
        <f t="shared" si="1"/>
        <v>0.3727214339378994</v>
      </c>
      <c r="H42" s="81"/>
      <c r="I42" s="56">
        <f t="shared" si="2"/>
        <v>-2098632.48</v>
      </c>
      <c r="J42" s="57">
        <f t="shared" si="3"/>
        <v>0.3246982716456179</v>
      </c>
    </row>
    <row r="43" spans="1:10" s="17" customFormat="1" ht="90.75" customHeight="1">
      <c r="A43" s="48" t="s">
        <v>64</v>
      </c>
      <c r="B43" s="49">
        <v>3552400</v>
      </c>
      <c r="C43" s="49">
        <v>3552400</v>
      </c>
      <c r="D43" s="92">
        <v>2486050</v>
      </c>
      <c r="E43" s="93">
        <v>1715935.66</v>
      </c>
      <c r="F43" s="53">
        <f t="shared" si="0"/>
        <v>-770114.3400000001</v>
      </c>
      <c r="G43" s="54">
        <f t="shared" si="1"/>
        <v>0.6902257235373384</v>
      </c>
      <c r="H43" s="81"/>
      <c r="I43" s="56">
        <f t="shared" si="2"/>
        <v>-1836464.34</v>
      </c>
      <c r="J43" s="57">
        <f t="shared" si="3"/>
        <v>0.4830355984686409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214000</v>
      </c>
      <c r="D45" s="90">
        <v>214000</v>
      </c>
      <c r="E45" s="91">
        <v>2027</v>
      </c>
      <c r="F45" s="53">
        <f t="shared" si="0"/>
        <v>-211973</v>
      </c>
      <c r="G45" s="54">
        <f t="shared" si="1"/>
        <v>0.00947196261682243</v>
      </c>
      <c r="H45" s="81"/>
      <c r="I45" s="56">
        <f t="shared" si="2"/>
        <v>-211973</v>
      </c>
      <c r="J45" s="57">
        <f t="shared" si="3"/>
        <v>0.00947196261682243</v>
      </c>
    </row>
    <row r="46" spans="1:10" s="17" customFormat="1" ht="57.75" customHeight="1">
      <c r="A46" s="48" t="s">
        <v>67</v>
      </c>
      <c r="B46" s="49">
        <v>21400</v>
      </c>
      <c r="C46" s="49">
        <v>21400</v>
      </c>
      <c r="D46" s="90">
        <v>21400</v>
      </c>
      <c r="E46" s="91">
        <v>0</v>
      </c>
      <c r="F46" s="53">
        <f t="shared" si="0"/>
        <v>-21400</v>
      </c>
      <c r="G46" s="54">
        <f t="shared" si="1"/>
        <v>0</v>
      </c>
      <c r="H46" s="81"/>
      <c r="I46" s="56">
        <f t="shared" si="2"/>
        <v>-21400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150000</v>
      </c>
      <c r="E47" s="95">
        <v>0</v>
      </c>
      <c r="F47" s="53">
        <f t="shared" si="0"/>
        <v>-150000</v>
      </c>
      <c r="G47" s="54">
        <f t="shared" si="1"/>
        <v>0</v>
      </c>
      <c r="H47" s="81"/>
      <c r="I47" s="56">
        <f t="shared" si="2"/>
        <v>-250000</v>
      </c>
      <c r="J47" s="57">
        <f t="shared" si="3"/>
        <v>0</v>
      </c>
    </row>
    <row r="48" spans="1:10" s="30" customFormat="1" ht="33.75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24619800</v>
      </c>
      <c r="D48" s="37">
        <f>D49+D50+D51+D52+D53+D54+D55+D56+D57+D58+D59+D60+D61+D62+D63+D64</f>
        <v>18972728</v>
      </c>
      <c r="E48" s="37">
        <f>E49+E50+E51+E52+E53+E54+E55+E56+E57+E58+E59+E60+E61+E62+E63+E64</f>
        <v>13820784.65</v>
      </c>
      <c r="F48" s="37">
        <f t="shared" si="0"/>
        <v>-5151943.35</v>
      </c>
      <c r="G48" s="38">
        <f t="shared" si="1"/>
        <v>0.7284553201837922</v>
      </c>
      <c r="H48" s="86" t="e">
        <f>E48-#REF!</f>
        <v>#REF!</v>
      </c>
      <c r="I48" s="40">
        <f t="shared" si="2"/>
        <v>-10799015.35</v>
      </c>
      <c r="J48" s="41">
        <f t="shared" si="3"/>
        <v>0.5613686808991137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175000</v>
      </c>
      <c r="E49" s="49">
        <v>105406.84</v>
      </c>
      <c r="F49" s="53">
        <f t="shared" si="0"/>
        <v>-69593.16</v>
      </c>
      <c r="G49" s="54">
        <f t="shared" si="1"/>
        <v>0.6023248</v>
      </c>
      <c r="H49" s="81"/>
      <c r="I49" s="56">
        <f t="shared" si="2"/>
        <v>-124593.16</v>
      </c>
      <c r="J49" s="57">
        <f t="shared" si="3"/>
        <v>0.45829060869565214</v>
      </c>
    </row>
    <row r="50" spans="1:10" s="17" customFormat="1" ht="90" customHeight="1">
      <c r="A50" s="70" t="s">
        <v>70</v>
      </c>
      <c r="B50" s="49">
        <v>1000000</v>
      </c>
      <c r="C50" s="49">
        <v>2000000</v>
      </c>
      <c r="D50" s="49">
        <v>2000000</v>
      </c>
      <c r="E50" s="49">
        <v>1271760</v>
      </c>
      <c r="F50" s="53">
        <f t="shared" si="0"/>
        <v>-728240</v>
      </c>
      <c r="G50" s="54">
        <f t="shared" si="1"/>
        <v>0.63588</v>
      </c>
      <c r="H50" s="81"/>
      <c r="I50" s="56">
        <f t="shared" si="2"/>
        <v>-728240</v>
      </c>
      <c r="J50" s="57">
        <f t="shared" si="3"/>
        <v>0.63588</v>
      </c>
    </row>
    <row r="51" spans="1:10" s="17" customFormat="1" ht="87.75" customHeight="1">
      <c r="A51" s="70" t="s">
        <v>71</v>
      </c>
      <c r="B51" s="49">
        <v>1500000</v>
      </c>
      <c r="C51" s="49">
        <v>1500000</v>
      </c>
      <c r="D51" s="49">
        <v>1500000</v>
      </c>
      <c r="E51" s="49">
        <v>1424099.22</v>
      </c>
      <c r="F51" s="53">
        <f t="shared" si="0"/>
        <v>-75900.78000000003</v>
      </c>
      <c r="G51" s="54">
        <f t="shared" si="1"/>
        <v>0.94939948</v>
      </c>
      <c r="H51" s="81"/>
      <c r="I51" s="56">
        <f t="shared" si="2"/>
        <v>-75900.78000000003</v>
      </c>
      <c r="J51" s="57">
        <f t="shared" si="3"/>
        <v>0.94939948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49900</v>
      </c>
      <c r="E52" s="97">
        <v>40214.87</v>
      </c>
      <c r="F52" s="53">
        <f t="shared" si="0"/>
        <v>-9685.129999999997</v>
      </c>
      <c r="G52" s="54">
        <f t="shared" si="1"/>
        <v>0.8059092184368738</v>
      </c>
      <c r="H52" s="81" t="e">
        <f>E52-#REF!</f>
        <v>#REF!</v>
      </c>
      <c r="I52" s="56">
        <f t="shared" si="2"/>
        <v>-50685.13</v>
      </c>
      <c r="J52" s="57">
        <f t="shared" si="3"/>
        <v>0.44240781078107816</v>
      </c>
    </row>
    <row r="53" spans="1:10" s="17" customFormat="1" ht="121.5" customHeight="1">
      <c r="A53" s="48" t="s">
        <v>73</v>
      </c>
      <c r="B53" s="49">
        <v>11665000</v>
      </c>
      <c r="C53" s="49">
        <v>12012000</v>
      </c>
      <c r="D53" s="89">
        <v>8733114</v>
      </c>
      <c r="E53" s="89">
        <v>6416926.52</v>
      </c>
      <c r="F53" s="53">
        <f t="shared" si="0"/>
        <v>-2316187.4800000004</v>
      </c>
      <c r="G53" s="54">
        <f t="shared" si="1"/>
        <v>0.734781032286994</v>
      </c>
      <c r="H53" s="81" t="e">
        <f>E53-#REF!</f>
        <v>#REF!</v>
      </c>
      <c r="I53" s="56">
        <f t="shared" si="2"/>
        <v>-5595073.48</v>
      </c>
      <c r="J53" s="57">
        <f t="shared" si="3"/>
        <v>0.534209666999667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16000</v>
      </c>
      <c r="E54" s="89">
        <v>0</v>
      </c>
      <c r="F54" s="53">
        <f t="shared" si="0"/>
        <v>-16000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75</v>
      </c>
      <c r="B55" s="49">
        <v>4120300</v>
      </c>
      <c r="C55" s="49">
        <v>4120300</v>
      </c>
      <c r="D55" s="89">
        <v>2567000</v>
      </c>
      <c r="E55" s="89">
        <v>1960985.32</v>
      </c>
      <c r="F55" s="53">
        <f t="shared" si="0"/>
        <v>-606014.6799999999</v>
      </c>
      <c r="G55" s="54">
        <f t="shared" si="1"/>
        <v>0.7639210440202572</v>
      </c>
      <c r="H55" s="98"/>
      <c r="I55" s="56">
        <f t="shared" si="2"/>
        <v>-2159314.6799999997</v>
      </c>
      <c r="J55" s="57">
        <f t="shared" si="3"/>
        <v>0.47593265538917073</v>
      </c>
    </row>
    <row r="56" spans="1:10" s="18" customFormat="1" ht="79.5" customHeight="1">
      <c r="A56" s="70" t="s">
        <v>76</v>
      </c>
      <c r="B56" s="49">
        <v>16100</v>
      </c>
      <c r="C56" s="49">
        <v>16100</v>
      </c>
      <c r="D56" s="89">
        <v>15100</v>
      </c>
      <c r="E56" s="89">
        <v>0</v>
      </c>
      <c r="F56" s="53">
        <f t="shared" si="0"/>
        <v>-15100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144</v>
      </c>
      <c r="B57" s="49">
        <v>77000</v>
      </c>
      <c r="C57" s="49">
        <v>77000</v>
      </c>
      <c r="D57" s="89">
        <v>47000</v>
      </c>
      <c r="E57" s="89">
        <v>9000</v>
      </c>
      <c r="F57" s="53">
        <f t="shared" si="0"/>
        <v>-38000</v>
      </c>
      <c r="G57" s="54">
        <f t="shared" si="1"/>
        <v>0.19148936170212766</v>
      </c>
      <c r="H57" s="98"/>
      <c r="I57" s="56">
        <f t="shared" si="2"/>
        <v>-68000</v>
      </c>
      <c r="J57" s="57">
        <f t="shared" si="3"/>
        <v>0.11688311688311688</v>
      </c>
    </row>
    <row r="58" spans="1:10" s="18" customFormat="1" ht="88.5" customHeight="1">
      <c r="A58" s="70" t="s">
        <v>77</v>
      </c>
      <c r="B58" s="49">
        <v>74800</v>
      </c>
      <c r="C58" s="49">
        <v>74800</v>
      </c>
      <c r="D58" s="89">
        <v>32000</v>
      </c>
      <c r="E58" s="89">
        <v>2000</v>
      </c>
      <c r="F58" s="53">
        <f t="shared" si="0"/>
        <v>-30000</v>
      </c>
      <c r="G58" s="54">
        <f t="shared" si="1"/>
        <v>0.0625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78</v>
      </c>
      <c r="B59" s="49">
        <v>786400</v>
      </c>
      <c r="C59" s="49">
        <v>836400</v>
      </c>
      <c r="D59" s="89">
        <v>747420</v>
      </c>
      <c r="E59" s="89">
        <v>516563.62</v>
      </c>
      <c r="F59" s="53">
        <f t="shared" si="0"/>
        <v>-230856.38</v>
      </c>
      <c r="G59" s="54">
        <f t="shared" si="1"/>
        <v>0.6911289770142623</v>
      </c>
      <c r="H59" s="81"/>
      <c r="I59" s="56">
        <f t="shared" si="2"/>
        <v>-319836.38</v>
      </c>
      <c r="J59" s="57">
        <f t="shared" si="3"/>
        <v>0.6176035628885701</v>
      </c>
    </row>
    <row r="60" spans="1:10" s="17" customFormat="1" ht="204" customHeight="1">
      <c r="A60" s="48" t="s">
        <v>79</v>
      </c>
      <c r="B60" s="49">
        <v>270000</v>
      </c>
      <c r="C60" s="49">
        <v>1020000</v>
      </c>
      <c r="D60" s="89">
        <v>1019595</v>
      </c>
      <c r="E60" s="89">
        <v>695401.81</v>
      </c>
      <c r="F60" s="53">
        <f t="shared" si="0"/>
        <v>-324193.18999999994</v>
      </c>
      <c r="G60" s="54">
        <f t="shared" si="1"/>
        <v>0.6820372893158558</v>
      </c>
      <c r="H60" s="99" t="e">
        <f>E60-#REF!</f>
        <v>#REF!</v>
      </c>
      <c r="I60" s="56">
        <f t="shared" si="2"/>
        <v>-324598.18999999994</v>
      </c>
      <c r="J60" s="57">
        <f t="shared" si="3"/>
        <v>0.6817664803921569</v>
      </c>
    </row>
    <row r="61" spans="1:10" s="17" customFormat="1" ht="57" customHeight="1">
      <c r="A61" s="70" t="s">
        <v>80</v>
      </c>
      <c r="B61" s="49">
        <v>201500</v>
      </c>
      <c r="C61" s="49">
        <v>201500</v>
      </c>
      <c r="D61" s="89">
        <v>201500</v>
      </c>
      <c r="E61" s="89">
        <v>110487.97</v>
      </c>
      <c r="F61" s="53">
        <f t="shared" si="0"/>
        <v>-91012.03</v>
      </c>
      <c r="G61" s="54">
        <f t="shared" si="1"/>
        <v>0.5483273945409429</v>
      </c>
      <c r="H61" s="81" t="e">
        <f>E61-#REF!</f>
        <v>#REF!</v>
      </c>
      <c r="I61" s="56">
        <f t="shared" si="2"/>
        <v>-91012.03</v>
      </c>
      <c r="J61" s="57">
        <f t="shared" si="3"/>
        <v>0.5483273945409429</v>
      </c>
    </row>
    <row r="62" spans="1:10" s="17" customFormat="1" ht="86.25" customHeight="1">
      <c r="A62" s="70" t="s">
        <v>81</v>
      </c>
      <c r="B62" s="49">
        <v>145000</v>
      </c>
      <c r="C62" s="49">
        <v>145000</v>
      </c>
      <c r="D62" s="89">
        <v>82750</v>
      </c>
      <c r="E62" s="89">
        <v>66554.97</v>
      </c>
      <c r="F62" s="53">
        <f t="shared" si="0"/>
        <v>-16195.029999999999</v>
      </c>
      <c r="G62" s="54">
        <f t="shared" si="1"/>
        <v>0.804289667673716</v>
      </c>
      <c r="H62" s="81" t="e">
        <f>E62-#REF!</f>
        <v>#REF!</v>
      </c>
      <c r="I62" s="56">
        <f t="shared" si="2"/>
        <v>-78445.03</v>
      </c>
      <c r="J62" s="57">
        <f t="shared" si="3"/>
        <v>0.4589997931034483</v>
      </c>
    </row>
    <row r="63" spans="1:10" s="17" customFormat="1" ht="57.75" customHeight="1">
      <c r="A63" s="70" t="s">
        <v>82</v>
      </c>
      <c r="B63" s="49">
        <v>237000</v>
      </c>
      <c r="C63" s="49">
        <v>237000</v>
      </c>
      <c r="D63" s="89">
        <v>171370</v>
      </c>
      <c r="E63" s="89">
        <v>0</v>
      </c>
      <c r="F63" s="53">
        <f t="shared" si="0"/>
        <v>-171370</v>
      </c>
      <c r="G63" s="54">
        <f t="shared" si="1"/>
        <v>0</v>
      </c>
      <c r="H63" s="81"/>
      <c r="I63" s="56">
        <f t="shared" si="2"/>
        <v>-237000</v>
      </c>
      <c r="J63" s="57">
        <f t="shared" si="3"/>
        <v>0</v>
      </c>
    </row>
    <row r="64" spans="1:10" s="17" customFormat="1" ht="69" customHeight="1">
      <c r="A64" s="48" t="s">
        <v>83</v>
      </c>
      <c r="B64" s="49">
        <v>2404700</v>
      </c>
      <c r="C64" s="49">
        <v>2026700</v>
      </c>
      <c r="D64" s="89">
        <v>1614979</v>
      </c>
      <c r="E64" s="89">
        <v>1201383.51</v>
      </c>
      <c r="F64" s="53">
        <f t="shared" si="0"/>
        <v>-413595.49</v>
      </c>
      <c r="G64" s="54">
        <f t="shared" si="1"/>
        <v>0.7439003912744376</v>
      </c>
      <c r="H64" s="81" t="e">
        <f>E64-#REF!</f>
        <v>#REF!</v>
      </c>
      <c r="I64" s="56">
        <f t="shared" si="2"/>
        <v>-825316.49</v>
      </c>
      <c r="J64" s="57">
        <f t="shared" si="3"/>
        <v>0.592778166477525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14116500</v>
      </c>
      <c r="D65" s="37">
        <f>D66+D67+D68+D69+D70</f>
        <v>10449965</v>
      </c>
      <c r="E65" s="37">
        <f>E66+E67+E68+E69+E70</f>
        <v>7471776.390000001</v>
      </c>
      <c r="F65" s="37">
        <f t="shared" si="0"/>
        <v>-2978188.6099999994</v>
      </c>
      <c r="G65" s="38">
        <f t="shared" si="1"/>
        <v>0.7150049201121726</v>
      </c>
      <c r="H65" s="86" t="e">
        <f>E65-#REF!</f>
        <v>#REF!</v>
      </c>
      <c r="I65" s="40">
        <f t="shared" si="2"/>
        <v>-6644723.609999999</v>
      </c>
      <c r="J65" s="41">
        <f t="shared" si="3"/>
        <v>0.5292938327489108</v>
      </c>
    </row>
    <row r="66" spans="1:10" s="17" customFormat="1" ht="37.5" customHeight="1">
      <c r="A66" s="70" t="s">
        <v>84</v>
      </c>
      <c r="B66" s="49">
        <v>4729300</v>
      </c>
      <c r="C66" s="49">
        <v>4829300</v>
      </c>
      <c r="D66" s="49">
        <v>3469900</v>
      </c>
      <c r="E66" s="49">
        <v>2797375.96</v>
      </c>
      <c r="F66" s="53">
        <f t="shared" si="0"/>
        <v>-672524.04</v>
      </c>
      <c r="G66" s="54">
        <f t="shared" si="1"/>
        <v>0.8061834519726793</v>
      </c>
      <c r="H66" s="81" t="e">
        <f>E66-#REF!</f>
        <v>#REF!</v>
      </c>
      <c r="I66" s="56">
        <f t="shared" si="2"/>
        <v>-2031924.04</v>
      </c>
      <c r="J66" s="57">
        <f t="shared" si="3"/>
        <v>0.5792508148178825</v>
      </c>
    </row>
    <row r="67" spans="1:10" s="17" customFormat="1" ht="39" customHeight="1">
      <c r="A67" s="70" t="s">
        <v>85</v>
      </c>
      <c r="B67" s="49">
        <v>4051900</v>
      </c>
      <c r="C67" s="49">
        <v>4453900</v>
      </c>
      <c r="D67" s="49">
        <v>3472400</v>
      </c>
      <c r="E67" s="49">
        <v>2454644.47</v>
      </c>
      <c r="F67" s="53">
        <f t="shared" si="0"/>
        <v>-1017755.5299999998</v>
      </c>
      <c r="G67" s="54">
        <f t="shared" si="1"/>
        <v>0.7069014140076029</v>
      </c>
      <c r="H67" s="81"/>
      <c r="I67" s="56">
        <f t="shared" si="2"/>
        <v>-1999255.5299999998</v>
      </c>
      <c r="J67" s="57">
        <f t="shared" si="3"/>
        <v>0.5511224926468937</v>
      </c>
    </row>
    <row r="68" spans="1:10" s="17" customFormat="1" ht="54" customHeight="1">
      <c r="A68" s="48" t="s">
        <v>86</v>
      </c>
      <c r="B68" s="49">
        <v>2664800</v>
      </c>
      <c r="C68" s="49">
        <v>2664800</v>
      </c>
      <c r="D68" s="49">
        <v>1978700</v>
      </c>
      <c r="E68" s="49">
        <v>1541504.65</v>
      </c>
      <c r="F68" s="53">
        <f t="shared" si="0"/>
        <v>-437195.3500000001</v>
      </c>
      <c r="G68" s="54">
        <f t="shared" si="1"/>
        <v>0.77904919896902</v>
      </c>
      <c r="H68" s="81"/>
      <c r="I68" s="56">
        <f t="shared" si="2"/>
        <v>-1123295.35</v>
      </c>
      <c r="J68" s="57">
        <f t="shared" si="3"/>
        <v>0.5784691721705193</v>
      </c>
    </row>
    <row r="69" spans="1:10" s="17" customFormat="1" ht="51" customHeight="1">
      <c r="A69" s="70" t="s">
        <v>87</v>
      </c>
      <c r="B69" s="49">
        <v>1337100</v>
      </c>
      <c r="C69" s="49">
        <v>1337100</v>
      </c>
      <c r="D69" s="49">
        <v>827400</v>
      </c>
      <c r="E69" s="49">
        <v>647651.31</v>
      </c>
      <c r="F69" s="53">
        <f t="shared" si="0"/>
        <v>-179748.68999999994</v>
      </c>
      <c r="G69" s="54">
        <f t="shared" si="1"/>
        <v>0.7827547860768673</v>
      </c>
      <c r="H69" s="81"/>
      <c r="I69" s="56">
        <f t="shared" si="2"/>
        <v>-689448.69</v>
      </c>
      <c r="J69" s="57">
        <f t="shared" si="3"/>
        <v>0.48437013686336106</v>
      </c>
    </row>
    <row r="70" spans="1:10" s="17" customFormat="1" ht="39.75" customHeight="1">
      <c r="A70" s="70" t="s">
        <v>88</v>
      </c>
      <c r="B70" s="49">
        <v>1235800</v>
      </c>
      <c r="C70" s="49">
        <v>831400</v>
      </c>
      <c r="D70" s="49">
        <v>701565</v>
      </c>
      <c r="E70" s="49">
        <v>30600</v>
      </c>
      <c r="F70" s="53">
        <f t="shared" si="0"/>
        <v>-670965</v>
      </c>
      <c r="G70" s="54">
        <f t="shared" si="1"/>
        <v>0.043616771076094164</v>
      </c>
      <c r="H70" s="81"/>
      <c r="I70" s="56">
        <f t="shared" si="2"/>
        <v>-800800</v>
      </c>
      <c r="J70" s="57">
        <f t="shared" si="3"/>
        <v>0.03680538850132307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19459800</v>
      </c>
      <c r="D71" s="37">
        <f>D72+D73+D74+D75+D76</f>
        <v>13933920</v>
      </c>
      <c r="E71" s="37">
        <f>E72+E73+E74+E75+E76</f>
        <v>9127245.88</v>
      </c>
      <c r="F71" s="37">
        <f t="shared" si="0"/>
        <v>-4806674.119999999</v>
      </c>
      <c r="G71" s="38">
        <f t="shared" si="1"/>
        <v>0.6550379132361892</v>
      </c>
      <c r="H71" s="86" t="e">
        <f>E71-#REF!</f>
        <v>#REF!</v>
      </c>
      <c r="I71" s="40">
        <f t="shared" si="2"/>
        <v>-10332554.12</v>
      </c>
      <c r="J71" s="41">
        <f t="shared" si="3"/>
        <v>0.4690308163496028</v>
      </c>
    </row>
    <row r="72" spans="1:10" s="17" customFormat="1" ht="69" customHeight="1">
      <c r="A72" s="48" t="s">
        <v>89</v>
      </c>
      <c r="B72" s="49">
        <v>965000</v>
      </c>
      <c r="C72" s="49">
        <v>965000</v>
      </c>
      <c r="D72" s="89">
        <v>670180</v>
      </c>
      <c r="E72" s="89">
        <v>71573.39</v>
      </c>
      <c r="F72" s="53">
        <f t="shared" si="0"/>
        <v>-598606.61</v>
      </c>
      <c r="G72" s="54">
        <f t="shared" si="1"/>
        <v>0.10679726342176729</v>
      </c>
      <c r="H72" s="81" t="e">
        <f>E72-#REF!</f>
        <v>#REF!</v>
      </c>
      <c r="I72" s="56">
        <f t="shared" si="2"/>
        <v>-893426.61</v>
      </c>
      <c r="J72" s="57">
        <f t="shared" si="3"/>
        <v>0.07416931606217617</v>
      </c>
    </row>
    <row r="73" spans="1:10" s="17" customFormat="1" ht="74.25" customHeight="1">
      <c r="A73" s="48" t="s">
        <v>90</v>
      </c>
      <c r="B73" s="49">
        <v>214000</v>
      </c>
      <c r="C73" s="49">
        <v>214000</v>
      </c>
      <c r="D73" s="89">
        <v>154740</v>
      </c>
      <c r="E73" s="89">
        <v>33110</v>
      </c>
      <c r="F73" s="53">
        <f aca="true" t="shared" si="4" ref="F73:F141">E73-D73</f>
        <v>-121630</v>
      </c>
      <c r="G73" s="54">
        <f aca="true" t="shared" si="5" ref="G73:G141">E73/D73</f>
        <v>0.21397182370427814</v>
      </c>
      <c r="H73" s="81"/>
      <c r="I73" s="56">
        <f aca="true" t="shared" si="6" ref="I73:I141">E73-C73</f>
        <v>-180890</v>
      </c>
      <c r="J73" s="57">
        <f aca="true" t="shared" si="7" ref="J73:J141">E73/C73</f>
        <v>0.1547196261682243</v>
      </c>
    </row>
    <row r="74" spans="1:10" s="17" customFormat="1" ht="71.25" customHeight="1">
      <c r="A74" s="48" t="s">
        <v>91</v>
      </c>
      <c r="B74" s="49">
        <v>12455000</v>
      </c>
      <c r="C74" s="49">
        <v>12885000</v>
      </c>
      <c r="D74" s="89">
        <v>9099380</v>
      </c>
      <c r="E74" s="89">
        <v>5732856.19</v>
      </c>
      <c r="F74" s="53">
        <f t="shared" si="4"/>
        <v>-3366523.8099999996</v>
      </c>
      <c r="G74" s="54">
        <f t="shared" si="5"/>
        <v>0.6300271216280671</v>
      </c>
      <c r="H74" s="81"/>
      <c r="I74" s="56">
        <f t="shared" si="6"/>
        <v>-7152143.81</v>
      </c>
      <c r="J74" s="57">
        <f t="shared" si="7"/>
        <v>0.4449248110205666</v>
      </c>
    </row>
    <row r="75" spans="1:10" s="17" customFormat="1" ht="88.5" customHeight="1">
      <c r="A75" s="48" t="s">
        <v>92</v>
      </c>
      <c r="B75" s="49">
        <v>1625500</v>
      </c>
      <c r="C75" s="49">
        <v>2061500</v>
      </c>
      <c r="D75" s="89">
        <v>1625500</v>
      </c>
      <c r="E75" s="89">
        <v>1621049.45</v>
      </c>
      <c r="F75" s="53">
        <f t="shared" si="4"/>
        <v>-4450.550000000047</v>
      </c>
      <c r="G75" s="54">
        <f t="shared" si="5"/>
        <v>0.9972620424484774</v>
      </c>
      <c r="H75" s="81" t="e">
        <f>E75-#REF!</f>
        <v>#REF!</v>
      </c>
      <c r="I75" s="56">
        <f t="shared" si="6"/>
        <v>-440450.55000000005</v>
      </c>
      <c r="J75" s="57">
        <f t="shared" si="7"/>
        <v>0.786344627698278</v>
      </c>
    </row>
    <row r="76" spans="1:10" s="17" customFormat="1" ht="123" customHeight="1">
      <c r="A76" s="70" t="s">
        <v>93</v>
      </c>
      <c r="B76" s="49">
        <v>3229300</v>
      </c>
      <c r="C76" s="49">
        <v>3334300</v>
      </c>
      <c r="D76" s="89">
        <v>2384120</v>
      </c>
      <c r="E76" s="89">
        <v>1668656.85</v>
      </c>
      <c r="F76" s="53">
        <f t="shared" si="4"/>
        <v>-715463.1499999999</v>
      </c>
      <c r="G76" s="54">
        <f t="shared" si="5"/>
        <v>0.6999047237555157</v>
      </c>
      <c r="H76" s="81" t="e">
        <f>E76-#REF!</f>
        <v>#REF!</v>
      </c>
      <c r="I76" s="56">
        <f t="shared" si="6"/>
        <v>-1665643.15</v>
      </c>
      <c r="J76" s="57">
        <f t="shared" si="7"/>
        <v>0.5004519239420568</v>
      </c>
    </row>
    <row r="77" spans="1:10" s="30" customFormat="1" ht="58.5" customHeight="1">
      <c r="A77" s="71" t="s">
        <v>15</v>
      </c>
      <c r="B77" s="37">
        <f>B78+B79+B81+B83</f>
        <v>35870000</v>
      </c>
      <c r="C77" s="37">
        <f>C78+C79+C81+C83</f>
        <v>59202046.089999996</v>
      </c>
      <c r="D77" s="37">
        <f>D78+D79+D81+D83</f>
        <v>45626046.09</v>
      </c>
      <c r="E77" s="37">
        <f>E78+E79+E81+E83</f>
        <v>30365085.560000002</v>
      </c>
      <c r="F77" s="37">
        <f t="shared" si="4"/>
        <v>-15260960.530000001</v>
      </c>
      <c r="G77" s="38">
        <f t="shared" si="5"/>
        <v>0.6655208628006714</v>
      </c>
      <c r="H77" s="86" t="e">
        <f>E77-#REF!</f>
        <v>#REF!</v>
      </c>
      <c r="I77" s="40">
        <f t="shared" si="6"/>
        <v>-28836960.529999994</v>
      </c>
      <c r="J77" s="41">
        <f t="shared" si="7"/>
        <v>0.512906015340052</v>
      </c>
    </row>
    <row r="78" spans="1:10" s="17" customFormat="1" ht="61.5" customHeight="1">
      <c r="A78" s="70" t="s">
        <v>94</v>
      </c>
      <c r="B78" s="100">
        <v>360000</v>
      </c>
      <c r="C78" s="100">
        <v>360000</v>
      </c>
      <c r="D78" s="100">
        <v>360000</v>
      </c>
      <c r="E78" s="100">
        <v>0</v>
      </c>
      <c r="F78" s="53">
        <f t="shared" si="4"/>
        <v>-360000</v>
      </c>
      <c r="G78" s="54">
        <f t="shared" si="5"/>
        <v>0</v>
      </c>
      <c r="H78" s="81"/>
      <c r="I78" s="56">
        <f t="shared" si="6"/>
        <v>-360000</v>
      </c>
      <c r="J78" s="57">
        <f t="shared" si="7"/>
        <v>0</v>
      </c>
    </row>
    <row r="79" spans="1:10" s="17" customFormat="1" ht="67.5" customHeight="1">
      <c r="A79" s="48" t="s">
        <v>95</v>
      </c>
      <c r="B79" s="100">
        <v>200000</v>
      </c>
      <c r="C79" s="100">
        <v>200000</v>
      </c>
      <c r="D79" s="101">
        <v>200000</v>
      </c>
      <c r="E79" s="101">
        <v>0</v>
      </c>
      <c r="F79" s="53">
        <f t="shared" si="4"/>
        <v>-200000</v>
      </c>
      <c r="G79" s="54">
        <f t="shared" si="5"/>
        <v>0</v>
      </c>
      <c r="H79" s="81" t="e">
        <f>E79-#REF!</f>
        <v>#REF!</v>
      </c>
      <c r="I79" s="56">
        <f t="shared" si="6"/>
        <v>-200000</v>
      </c>
      <c r="J79" s="57">
        <f t="shared" si="7"/>
        <v>0</v>
      </c>
    </row>
    <row r="80" spans="1:10" s="17" customFormat="1" ht="72" customHeight="1" hidden="1">
      <c r="A80" s="48" t="s">
        <v>96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54.75" customHeight="1">
      <c r="A81" s="48" t="s">
        <v>97</v>
      </c>
      <c r="B81" s="49">
        <v>30310000</v>
      </c>
      <c r="C81" s="49">
        <v>43338512.51</v>
      </c>
      <c r="D81" s="89">
        <v>29762512.51</v>
      </c>
      <c r="E81" s="89">
        <v>15061551.98</v>
      </c>
      <c r="F81" s="53">
        <f t="shared" si="4"/>
        <v>-14700960.530000001</v>
      </c>
      <c r="G81" s="54">
        <f t="shared" si="5"/>
        <v>0.5060578126574301</v>
      </c>
      <c r="H81" s="81"/>
      <c r="I81" s="56">
        <f t="shared" si="6"/>
        <v>-28276960.529999997</v>
      </c>
      <c r="J81" s="57">
        <f t="shared" si="7"/>
        <v>0.3475327395356422</v>
      </c>
    </row>
    <row r="82" spans="1:10" s="17" customFormat="1" ht="88.5" customHeight="1" hidden="1">
      <c r="A82" s="48" t="s">
        <v>98</v>
      </c>
      <c r="B82" s="49">
        <v>0</v>
      </c>
      <c r="C82" s="49"/>
      <c r="D82" s="89"/>
      <c r="E82" s="89"/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17" customFormat="1" ht="45" customHeight="1">
      <c r="A83" s="48" t="s">
        <v>99</v>
      </c>
      <c r="B83" s="49">
        <v>5000000</v>
      </c>
      <c r="C83" s="49">
        <v>15303533.58</v>
      </c>
      <c r="D83" s="89">
        <v>15303533.58</v>
      </c>
      <c r="E83" s="89">
        <v>15303533.58</v>
      </c>
      <c r="F83" s="53">
        <f t="shared" si="4"/>
        <v>0</v>
      </c>
      <c r="G83" s="54">
        <f t="shared" si="5"/>
        <v>1</v>
      </c>
      <c r="H83" s="81"/>
      <c r="I83" s="56">
        <f t="shared" si="6"/>
        <v>0</v>
      </c>
      <c r="J83" s="57">
        <f t="shared" si="7"/>
        <v>1</v>
      </c>
    </row>
    <row r="84" spans="1:10" s="30" customFormat="1" ht="48.75" customHeight="1">
      <c r="A84" s="71" t="s">
        <v>25</v>
      </c>
      <c r="B84" s="37">
        <f>B85+B87+B89+B91+B90+B88+B92+B86</f>
        <v>19375091</v>
      </c>
      <c r="C84" s="37">
        <f>C85+C87+C89+C91+C90+C88+C92+C86</f>
        <v>34592561</v>
      </c>
      <c r="D84" s="37">
        <f>D85+D87+D89+D91+D90+D88+D92+D86</f>
        <v>28596779</v>
      </c>
      <c r="E84" s="37">
        <f>E85+E87+E89+E91+E90+E88+E92+E86</f>
        <v>17204584.740000002</v>
      </c>
      <c r="F84" s="37">
        <f t="shared" si="4"/>
        <v>-11392194.259999998</v>
      </c>
      <c r="G84" s="38">
        <f t="shared" si="5"/>
        <v>0.6016266636183047</v>
      </c>
      <c r="H84" s="102"/>
      <c r="I84" s="40">
        <f t="shared" si="6"/>
        <v>-17387976.259999998</v>
      </c>
      <c r="J84" s="41">
        <f t="shared" si="7"/>
        <v>0.49734926361768944</v>
      </c>
    </row>
    <row r="85" spans="1:10" s="17" customFormat="1" ht="53.25" customHeight="1">
      <c r="A85" s="70" t="s">
        <v>100</v>
      </c>
      <c r="B85" s="49">
        <v>1150000</v>
      </c>
      <c r="C85" s="49">
        <v>1150000</v>
      </c>
      <c r="D85" s="49">
        <v>970000</v>
      </c>
      <c r="E85" s="49">
        <v>99756.29</v>
      </c>
      <c r="F85" s="53">
        <f t="shared" si="4"/>
        <v>-870243.71</v>
      </c>
      <c r="G85" s="54">
        <f t="shared" si="5"/>
        <v>0.10284153608247422</v>
      </c>
      <c r="H85" s="54">
        <f>F85/E85</f>
        <v>-8.723697623478179</v>
      </c>
      <c r="I85" s="56">
        <f t="shared" si="6"/>
        <v>-1050243.71</v>
      </c>
      <c r="J85" s="57">
        <f t="shared" si="7"/>
        <v>0.08674459999999999</v>
      </c>
    </row>
    <row r="86" spans="1:10" s="17" customFormat="1" ht="72" customHeight="1">
      <c r="A86" s="70" t="s">
        <v>101</v>
      </c>
      <c r="B86" s="49">
        <v>397000</v>
      </c>
      <c r="C86" s="49">
        <v>324623</v>
      </c>
      <c r="D86" s="49">
        <v>260623</v>
      </c>
      <c r="E86" s="49">
        <v>0</v>
      </c>
      <c r="F86" s="53">
        <f t="shared" si="4"/>
        <v>-260623</v>
      </c>
      <c r="G86" s="54">
        <f t="shared" si="5"/>
        <v>0</v>
      </c>
      <c r="H86" s="81"/>
      <c r="I86" s="56">
        <f t="shared" si="6"/>
        <v>-324623</v>
      </c>
      <c r="J86" s="57">
        <f t="shared" si="7"/>
        <v>0</v>
      </c>
    </row>
    <row r="87" spans="1:10" s="17" customFormat="1" ht="85.5" customHeight="1">
      <c r="A87" s="103" t="s">
        <v>102</v>
      </c>
      <c r="B87" s="49">
        <v>13800000</v>
      </c>
      <c r="C87" s="49">
        <v>27967257</v>
      </c>
      <c r="D87" s="89">
        <v>22995000</v>
      </c>
      <c r="E87" s="89">
        <v>16149300.05</v>
      </c>
      <c r="F87" s="53">
        <f t="shared" si="4"/>
        <v>-6845699.949999999</v>
      </c>
      <c r="G87" s="54">
        <f t="shared" si="5"/>
        <v>0.702296153511633</v>
      </c>
      <c r="H87" s="81"/>
      <c r="I87" s="56">
        <f t="shared" si="6"/>
        <v>-11817956.95</v>
      </c>
      <c r="J87" s="57">
        <f t="shared" si="7"/>
        <v>0.5774359655650178</v>
      </c>
    </row>
    <row r="88" spans="1:10" s="17" customFormat="1" ht="39" customHeight="1">
      <c r="A88" s="103" t="s">
        <v>103</v>
      </c>
      <c r="B88" s="49">
        <v>2523291</v>
      </c>
      <c r="C88" s="49">
        <v>3614991</v>
      </c>
      <c r="D88" s="89">
        <v>2950366</v>
      </c>
      <c r="E88" s="89">
        <v>667706.26</v>
      </c>
      <c r="F88" s="53">
        <f t="shared" si="4"/>
        <v>-2282659.74</v>
      </c>
      <c r="G88" s="54">
        <f t="shared" si="5"/>
        <v>0.22631302692615085</v>
      </c>
      <c r="H88" s="81"/>
      <c r="I88" s="56">
        <f t="shared" si="6"/>
        <v>-2947284.74</v>
      </c>
      <c r="J88" s="57">
        <f t="shared" si="7"/>
        <v>0.1847048194587483</v>
      </c>
    </row>
    <row r="89" spans="1:10" s="17" customFormat="1" ht="56.25" customHeight="1">
      <c r="A89" s="48" t="s">
        <v>104</v>
      </c>
      <c r="B89" s="49">
        <v>224700</v>
      </c>
      <c r="C89" s="49">
        <v>224700</v>
      </c>
      <c r="D89" s="89">
        <v>109800</v>
      </c>
      <c r="E89" s="89">
        <v>0</v>
      </c>
      <c r="F89" s="53">
        <f t="shared" si="4"/>
        <v>-109800</v>
      </c>
      <c r="G89" s="54">
        <f t="shared" si="5"/>
        <v>0</v>
      </c>
      <c r="H89" s="81"/>
      <c r="I89" s="56">
        <f t="shared" si="6"/>
        <v>-224700</v>
      </c>
      <c r="J89" s="57">
        <f t="shared" si="7"/>
        <v>0</v>
      </c>
    </row>
    <row r="90" spans="1:10" s="17" customFormat="1" ht="37.5" customHeight="1">
      <c r="A90" s="48" t="s">
        <v>105</v>
      </c>
      <c r="B90" s="49">
        <v>1201000</v>
      </c>
      <c r="C90" s="49">
        <v>860513</v>
      </c>
      <c r="D90" s="89">
        <v>860513</v>
      </c>
      <c r="E90" s="89">
        <v>14445.14</v>
      </c>
      <c r="F90" s="53">
        <f t="shared" si="4"/>
        <v>-846067.86</v>
      </c>
      <c r="G90" s="54">
        <f t="shared" si="5"/>
        <v>0.016786660980136266</v>
      </c>
      <c r="H90" s="81"/>
      <c r="I90" s="56">
        <f t="shared" si="6"/>
        <v>-846067.86</v>
      </c>
      <c r="J90" s="57">
        <f t="shared" si="7"/>
        <v>0.016786660980136266</v>
      </c>
    </row>
    <row r="91" spans="1:10" s="17" customFormat="1" ht="54" customHeight="1">
      <c r="A91" s="48" t="s">
        <v>106</v>
      </c>
      <c r="B91" s="49">
        <v>79100</v>
      </c>
      <c r="C91" s="49">
        <v>79100</v>
      </c>
      <c r="D91" s="89">
        <v>79100</v>
      </c>
      <c r="E91" s="89">
        <v>0</v>
      </c>
      <c r="F91" s="53">
        <f t="shared" si="4"/>
        <v>-79100</v>
      </c>
      <c r="G91" s="54">
        <f t="shared" si="5"/>
        <v>0</v>
      </c>
      <c r="H91" s="81"/>
      <c r="I91" s="56">
        <f t="shared" si="6"/>
        <v>-79100</v>
      </c>
      <c r="J91" s="57">
        <f t="shared" si="7"/>
        <v>0</v>
      </c>
    </row>
    <row r="92" spans="1:10" s="17" customFormat="1" ht="52.5" customHeight="1">
      <c r="A92" s="48" t="s">
        <v>107</v>
      </c>
      <c r="B92" s="49">
        <v>0</v>
      </c>
      <c r="C92" s="49">
        <v>371377</v>
      </c>
      <c r="D92" s="89">
        <v>371377</v>
      </c>
      <c r="E92" s="89">
        <v>273377</v>
      </c>
      <c r="F92" s="53">
        <f t="shared" si="4"/>
        <v>-98000</v>
      </c>
      <c r="G92" s="54">
        <f t="shared" si="5"/>
        <v>0.7361172070429779</v>
      </c>
      <c r="H92" s="81"/>
      <c r="I92" s="56">
        <f t="shared" si="6"/>
        <v>-98000</v>
      </c>
      <c r="J92" s="57">
        <f t="shared" si="7"/>
        <v>0.7361172070429779</v>
      </c>
    </row>
    <row r="93" spans="1:10" s="30" customFormat="1" ht="36" customHeight="1">
      <c r="A93" s="71" t="s">
        <v>31</v>
      </c>
      <c r="B93" s="37">
        <f>B94+B95+B96+B97+B99+B100+B98</f>
        <v>4039248</v>
      </c>
      <c r="C93" s="37">
        <f>C94+C95+C96+C97+C99+C100+C98</f>
        <v>12387937</v>
      </c>
      <c r="D93" s="37">
        <f>D94+D95+D96+D97+D99+D100+D98</f>
        <v>11823053</v>
      </c>
      <c r="E93" s="37">
        <f>E94+E95+E96+E97+E99+E100+E98</f>
        <v>4592193.8</v>
      </c>
      <c r="F93" s="37">
        <f t="shared" si="4"/>
        <v>-7230859.2</v>
      </c>
      <c r="G93" s="38">
        <f t="shared" si="5"/>
        <v>0.3884101509144888</v>
      </c>
      <c r="H93" s="102"/>
      <c r="I93" s="40">
        <f t="shared" si="6"/>
        <v>-7795743.2</v>
      </c>
      <c r="J93" s="41">
        <f t="shared" si="7"/>
        <v>0.37069883387363045</v>
      </c>
    </row>
    <row r="94" spans="1:10" s="17" customFormat="1" ht="69.75" customHeight="1">
      <c r="A94" s="48" t="s">
        <v>108</v>
      </c>
      <c r="B94" s="49">
        <v>413700</v>
      </c>
      <c r="C94" s="49">
        <v>4203165</v>
      </c>
      <c r="D94" s="89">
        <v>4203165</v>
      </c>
      <c r="E94" s="89">
        <v>1226373</v>
      </c>
      <c r="F94" s="53">
        <f t="shared" si="4"/>
        <v>-2976792</v>
      </c>
      <c r="G94" s="54">
        <f t="shared" si="5"/>
        <v>0.2917736991053171</v>
      </c>
      <c r="H94" s="81"/>
      <c r="I94" s="56">
        <f t="shared" si="6"/>
        <v>-2976792</v>
      </c>
      <c r="J94" s="57">
        <f t="shared" si="7"/>
        <v>0.2917736991053171</v>
      </c>
    </row>
    <row r="95" spans="1:10" s="17" customFormat="1" ht="42" customHeight="1">
      <c r="A95" s="48" t="s">
        <v>109</v>
      </c>
      <c r="B95" s="49">
        <v>100000</v>
      </c>
      <c r="C95" s="49">
        <v>100000</v>
      </c>
      <c r="D95" s="89">
        <v>100000</v>
      </c>
      <c r="E95" s="89">
        <v>0</v>
      </c>
      <c r="F95" s="53">
        <f t="shared" si="4"/>
        <v>-100000</v>
      </c>
      <c r="G95" s="54">
        <f t="shared" si="5"/>
        <v>0</v>
      </c>
      <c r="H95" s="81"/>
      <c r="I95" s="56">
        <f t="shared" si="6"/>
        <v>-100000</v>
      </c>
      <c r="J95" s="57">
        <f t="shared" si="7"/>
        <v>0</v>
      </c>
    </row>
    <row r="96" spans="1:10" s="17" customFormat="1" ht="58.5" customHeight="1">
      <c r="A96" s="48" t="s">
        <v>110</v>
      </c>
      <c r="B96" s="49">
        <v>1498000</v>
      </c>
      <c r="C96" s="49">
        <v>1915420</v>
      </c>
      <c r="D96" s="89">
        <v>1868020</v>
      </c>
      <c r="E96" s="89">
        <v>1473594.65</v>
      </c>
      <c r="F96" s="53">
        <f t="shared" si="4"/>
        <v>-394425.3500000001</v>
      </c>
      <c r="G96" s="54">
        <f t="shared" si="5"/>
        <v>0.7888537863620303</v>
      </c>
      <c r="H96" s="81"/>
      <c r="I96" s="56">
        <f t="shared" si="6"/>
        <v>-441825.3500000001</v>
      </c>
      <c r="J96" s="57">
        <f t="shared" si="7"/>
        <v>0.7693323918513955</v>
      </c>
    </row>
    <row r="97" spans="1:10" s="17" customFormat="1" ht="73.5" customHeight="1">
      <c r="A97" s="48" t="s">
        <v>111</v>
      </c>
      <c r="B97" s="49">
        <v>821000</v>
      </c>
      <c r="C97" s="49">
        <v>317000</v>
      </c>
      <c r="D97" s="89">
        <v>205000</v>
      </c>
      <c r="E97" s="89">
        <v>41153.3</v>
      </c>
      <c r="F97" s="53">
        <f t="shared" si="4"/>
        <v>-163846.7</v>
      </c>
      <c r="G97" s="54">
        <f t="shared" si="5"/>
        <v>0.2007478048780488</v>
      </c>
      <c r="H97" s="81"/>
      <c r="I97" s="56">
        <f t="shared" si="6"/>
        <v>-275846.7</v>
      </c>
      <c r="J97" s="57">
        <f t="shared" si="7"/>
        <v>0.1298211356466877</v>
      </c>
    </row>
    <row r="98" spans="1:10" s="17" customFormat="1" ht="36.75" customHeight="1">
      <c r="A98" s="48" t="s">
        <v>145</v>
      </c>
      <c r="B98" s="49">
        <v>0</v>
      </c>
      <c r="C98" s="49">
        <v>4645804</v>
      </c>
      <c r="D98" s="89">
        <v>4645804</v>
      </c>
      <c r="E98" s="89">
        <v>1657805.3</v>
      </c>
      <c r="F98" s="53">
        <f t="shared" si="4"/>
        <v>-2987998.7</v>
      </c>
      <c r="G98" s="54">
        <f t="shared" si="5"/>
        <v>0.3568392682945729</v>
      </c>
      <c r="H98" s="81"/>
      <c r="I98" s="56">
        <f t="shared" si="6"/>
        <v>-2987998.7</v>
      </c>
      <c r="J98" s="57">
        <f t="shared" si="7"/>
        <v>0.3568392682945729</v>
      </c>
    </row>
    <row r="99" spans="1:10" s="17" customFormat="1" ht="59.25" customHeight="1">
      <c r="A99" s="48" t="s">
        <v>112</v>
      </c>
      <c r="B99" s="49">
        <v>1050000</v>
      </c>
      <c r="C99" s="49">
        <v>1050000</v>
      </c>
      <c r="D99" s="89">
        <v>708820</v>
      </c>
      <c r="E99" s="89">
        <v>101024.44</v>
      </c>
      <c r="F99" s="53">
        <f t="shared" si="4"/>
        <v>-607795.56</v>
      </c>
      <c r="G99" s="54">
        <f t="shared" si="5"/>
        <v>0.14252481589119947</v>
      </c>
      <c r="H99" s="81"/>
      <c r="I99" s="56">
        <f t="shared" si="6"/>
        <v>-948975.56</v>
      </c>
      <c r="J99" s="57">
        <f t="shared" si="7"/>
        <v>0.09621375238095238</v>
      </c>
    </row>
    <row r="100" spans="1:10" s="17" customFormat="1" ht="36" customHeight="1">
      <c r="A100" s="70" t="s">
        <v>113</v>
      </c>
      <c r="B100" s="49">
        <v>156548</v>
      </c>
      <c r="C100" s="49">
        <v>156548</v>
      </c>
      <c r="D100" s="49">
        <v>92244</v>
      </c>
      <c r="E100" s="49">
        <v>92243.11</v>
      </c>
      <c r="F100" s="53">
        <f t="shared" si="4"/>
        <v>-0.8899999999994179</v>
      </c>
      <c r="G100" s="54">
        <f t="shared" si="5"/>
        <v>0.9999903516759898</v>
      </c>
      <c r="H100" s="81"/>
      <c r="I100" s="56">
        <f t="shared" si="6"/>
        <v>-64304.89</v>
      </c>
      <c r="J100" s="57">
        <f t="shared" si="7"/>
        <v>0.5892321204997828</v>
      </c>
    </row>
    <row r="101" spans="1:10" s="17" customFormat="1" ht="25.5" customHeight="1">
      <c r="A101" s="70" t="s">
        <v>146</v>
      </c>
      <c r="B101" s="53">
        <v>8701262.24</v>
      </c>
      <c r="C101" s="53">
        <v>3978669.24</v>
      </c>
      <c r="D101" s="53">
        <v>3978669.24</v>
      </c>
      <c r="E101" s="53">
        <v>0</v>
      </c>
      <c r="F101" s="53">
        <f t="shared" si="4"/>
        <v>-3978669.24</v>
      </c>
      <c r="G101" s="54">
        <f t="shared" si="5"/>
        <v>0</v>
      </c>
      <c r="H101" s="98" t="e">
        <f>E101-#REF!</f>
        <v>#REF!</v>
      </c>
      <c r="I101" s="56">
        <f t="shared" si="6"/>
        <v>-3978669.24</v>
      </c>
      <c r="J101" s="57">
        <f t="shared" si="7"/>
        <v>0</v>
      </c>
    </row>
    <row r="102" spans="1:10" s="17" customFormat="1" ht="37.5" customHeight="1">
      <c r="A102" s="70" t="s">
        <v>35</v>
      </c>
      <c r="B102" s="53">
        <v>110000</v>
      </c>
      <c r="C102" s="53">
        <v>110000</v>
      </c>
      <c r="D102" s="53">
        <v>110000</v>
      </c>
      <c r="E102" s="53">
        <v>40000</v>
      </c>
      <c r="F102" s="53">
        <f t="shared" si="4"/>
        <v>-70000</v>
      </c>
      <c r="G102" s="54">
        <f t="shared" si="5"/>
        <v>0.36363636363636365</v>
      </c>
      <c r="H102" s="98"/>
      <c r="I102" s="56">
        <f t="shared" si="6"/>
        <v>-70000</v>
      </c>
      <c r="J102" s="57">
        <f t="shared" si="7"/>
        <v>0.36363636363636365</v>
      </c>
    </row>
    <row r="103" spans="1:10" s="17" customFormat="1" ht="63" customHeight="1">
      <c r="A103" s="70" t="s">
        <v>143</v>
      </c>
      <c r="B103" s="53">
        <v>0</v>
      </c>
      <c r="C103" s="53">
        <v>200000</v>
      </c>
      <c r="D103" s="53">
        <v>200000</v>
      </c>
      <c r="E103" s="53">
        <v>200000</v>
      </c>
      <c r="F103" s="53">
        <f t="shared" si="4"/>
        <v>0</v>
      </c>
      <c r="G103" s="54">
        <f t="shared" si="5"/>
        <v>1</v>
      </c>
      <c r="H103" s="98"/>
      <c r="I103" s="56">
        <f t="shared" si="6"/>
        <v>0</v>
      </c>
      <c r="J103" s="57">
        <f t="shared" si="7"/>
        <v>1</v>
      </c>
    </row>
    <row r="104" spans="1:10" s="27" customFormat="1" ht="42" customHeight="1">
      <c r="A104" s="104" t="s">
        <v>9</v>
      </c>
      <c r="B104" s="31">
        <f>B6+B24+B39+B48+B65+B71+B77+B84+B93+B101+B102+B103</f>
        <v>501880311.24</v>
      </c>
      <c r="C104" s="31">
        <f>C6+C24+C39+C48+C65+C71+C77+C84+C93+C101+C102+C103</f>
        <v>567721172.2</v>
      </c>
      <c r="D104" s="31">
        <f>D6+D24+D39+D48+D65+D71+D77+D84+D93+D101+D102+D103</f>
        <v>418960175.20000005</v>
      </c>
      <c r="E104" s="31">
        <f>E6+E24+E39+E48+E65+E71+E77+E84+E93+E101+E102+E103</f>
        <v>311582830.87000006</v>
      </c>
      <c r="F104" s="32">
        <f t="shared" si="4"/>
        <v>-107377344.32999998</v>
      </c>
      <c r="G104" s="105">
        <f t="shared" si="5"/>
        <v>0.7437051283484379</v>
      </c>
      <c r="H104" s="106" t="e">
        <f>E104-#REF!</f>
        <v>#REF!</v>
      </c>
      <c r="I104" s="33">
        <f t="shared" si="6"/>
        <v>-256138341.32999998</v>
      </c>
      <c r="J104" s="107">
        <f t="shared" si="7"/>
        <v>0.5488307396790795</v>
      </c>
    </row>
    <row r="105" spans="1:10" s="27" customFormat="1" ht="39.75" customHeight="1">
      <c r="A105" s="104" t="s">
        <v>29</v>
      </c>
      <c r="B105" s="32">
        <f>B108+B109+B117+B120+B123+B127+B129+B133+B143</f>
        <v>82612686</v>
      </c>
      <c r="C105" s="32">
        <f>C108+C109+C117+C120+C123+C127+C129+C133+C143</f>
        <v>65579100.85000001</v>
      </c>
      <c r="D105" s="32">
        <f>D108+D109+D117+D120+D123+D127+D129+D133+D143</f>
        <v>59941688.34</v>
      </c>
      <c r="E105" s="32">
        <f>E108+E109+E117+E120+E123+E127+E129+E133+E143</f>
        <v>8508214.52</v>
      </c>
      <c r="F105" s="32">
        <f t="shared" si="4"/>
        <v>-51433473.82000001</v>
      </c>
      <c r="G105" s="105">
        <f t="shared" si="5"/>
        <v>0.14194152276358787</v>
      </c>
      <c r="H105" s="106"/>
      <c r="I105" s="33">
        <f t="shared" si="6"/>
        <v>-57070886.33000001</v>
      </c>
      <c r="J105" s="107">
        <f t="shared" si="7"/>
        <v>0.12973972515208707</v>
      </c>
    </row>
    <row r="106" spans="1:10" s="17" customFormat="1" ht="17.25" customHeight="1" hidden="1">
      <c r="A106" s="48" t="s">
        <v>10</v>
      </c>
      <c r="B106" s="49"/>
      <c r="C106" s="49"/>
      <c r="D106" s="49"/>
      <c r="E106" s="49"/>
      <c r="F106" s="53">
        <f t="shared" si="4"/>
        <v>0</v>
      </c>
      <c r="G106" s="54" t="e">
        <f t="shared" si="5"/>
        <v>#DIV/0!</v>
      </c>
      <c r="H106" s="81"/>
      <c r="I106" s="56">
        <f t="shared" si="6"/>
        <v>0</v>
      </c>
      <c r="J106" s="57" t="e">
        <f t="shared" si="7"/>
        <v>#DIV/0!</v>
      </c>
    </row>
    <row r="107" spans="1:10" s="17" customFormat="1" ht="17.25" customHeight="1" hidden="1">
      <c r="A107" s="48" t="s">
        <v>11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34" customFormat="1" ht="40.5" customHeight="1">
      <c r="A108" s="71" t="s">
        <v>23</v>
      </c>
      <c r="B108" s="37">
        <v>470000</v>
      </c>
      <c r="C108" s="37">
        <v>470000</v>
      </c>
      <c r="D108" s="37">
        <v>345000</v>
      </c>
      <c r="E108" s="37">
        <v>980075.01</v>
      </c>
      <c r="F108" s="37">
        <f t="shared" si="4"/>
        <v>635075.01</v>
      </c>
      <c r="G108" s="38">
        <f t="shared" si="5"/>
        <v>2.8407971304347828</v>
      </c>
      <c r="H108" s="108"/>
      <c r="I108" s="40">
        <f t="shared" si="6"/>
        <v>510075.01</v>
      </c>
      <c r="J108" s="41">
        <f t="shared" si="7"/>
        <v>2.0852659787234042</v>
      </c>
    </row>
    <row r="109" spans="1:10" s="34" customFormat="1" ht="27" customHeight="1">
      <c r="A109" s="71" t="s">
        <v>17</v>
      </c>
      <c r="B109" s="37">
        <f>B110+B111+B112+B113+B114+B116</f>
        <v>12481780</v>
      </c>
      <c r="C109" s="37">
        <f>C110+C111+C112+C113+C114+C116+C115</f>
        <v>11779300</v>
      </c>
      <c r="D109" s="37">
        <f>D110+D111+D112+D113+D114+D116+D115</f>
        <v>7573441.67</v>
      </c>
      <c r="E109" s="37">
        <f>E110+E111+E112+E113+E114+E116+E115</f>
        <v>1621842.5499999998</v>
      </c>
      <c r="F109" s="37">
        <f t="shared" si="4"/>
        <v>-5951599.12</v>
      </c>
      <c r="G109" s="38">
        <f t="shared" si="5"/>
        <v>0.21414868175778792</v>
      </c>
      <c r="H109" s="108"/>
      <c r="I109" s="40">
        <f t="shared" si="6"/>
        <v>-10157457.45</v>
      </c>
      <c r="J109" s="41">
        <f t="shared" si="7"/>
        <v>0.13768581749339942</v>
      </c>
    </row>
    <row r="110" spans="1:10" s="17" customFormat="1" ht="44.25" customHeight="1">
      <c r="A110" s="48" t="s">
        <v>50</v>
      </c>
      <c r="B110" s="49">
        <v>5080720</v>
      </c>
      <c r="C110" s="49">
        <v>5080720</v>
      </c>
      <c r="D110" s="49">
        <v>3172153.33</v>
      </c>
      <c r="E110" s="49">
        <v>558587.76</v>
      </c>
      <c r="F110" s="53">
        <f t="shared" si="4"/>
        <v>-2613565.5700000003</v>
      </c>
      <c r="G110" s="54">
        <f t="shared" si="5"/>
        <v>0.17609103403586107</v>
      </c>
      <c r="H110" s="109"/>
      <c r="I110" s="56">
        <f t="shared" si="6"/>
        <v>-4522132.24</v>
      </c>
      <c r="J110" s="57">
        <f t="shared" si="7"/>
        <v>0.10994263805129982</v>
      </c>
    </row>
    <row r="111" spans="1:10" s="17" customFormat="1" ht="57" customHeight="1">
      <c r="A111" s="48" t="s">
        <v>114</v>
      </c>
      <c r="B111" s="49">
        <v>6067280</v>
      </c>
      <c r="C111" s="49">
        <v>5242280</v>
      </c>
      <c r="D111" s="49">
        <v>3228830</v>
      </c>
      <c r="E111" s="49">
        <v>906674.39</v>
      </c>
      <c r="F111" s="53">
        <f t="shared" si="4"/>
        <v>-2322155.61</v>
      </c>
      <c r="G111" s="54">
        <f t="shared" si="5"/>
        <v>0.2808058615659542</v>
      </c>
      <c r="H111" s="109"/>
      <c r="I111" s="56">
        <f t="shared" si="6"/>
        <v>-4335605.61</v>
      </c>
      <c r="J111" s="57">
        <f t="shared" si="7"/>
        <v>0.17295420885568874</v>
      </c>
    </row>
    <row r="112" spans="1:10" s="17" customFormat="1" ht="57" customHeight="1">
      <c r="A112" s="48" t="s">
        <v>53</v>
      </c>
      <c r="B112" s="49">
        <v>139500</v>
      </c>
      <c r="C112" s="49">
        <v>139500</v>
      </c>
      <c r="D112" s="49">
        <v>128041.67</v>
      </c>
      <c r="E112" s="49">
        <v>0</v>
      </c>
      <c r="F112" s="53">
        <f t="shared" si="4"/>
        <v>-128041.67</v>
      </c>
      <c r="G112" s="54">
        <f t="shared" si="5"/>
        <v>0</v>
      </c>
      <c r="H112" s="109"/>
      <c r="I112" s="56">
        <f t="shared" si="6"/>
        <v>-139500</v>
      </c>
      <c r="J112" s="57">
        <f t="shared" si="7"/>
        <v>0</v>
      </c>
    </row>
    <row r="113" spans="1:10" s="17" customFormat="1" ht="60" customHeight="1">
      <c r="A113" s="103" t="s">
        <v>115</v>
      </c>
      <c r="B113" s="110">
        <v>619500</v>
      </c>
      <c r="C113" s="110">
        <v>619500</v>
      </c>
      <c r="D113" s="110">
        <v>411166.67</v>
      </c>
      <c r="E113" s="110">
        <v>156580.4</v>
      </c>
      <c r="F113" s="53">
        <f t="shared" si="4"/>
        <v>-254586.27</v>
      </c>
      <c r="G113" s="54">
        <f t="shared" si="5"/>
        <v>0.38081977802335</v>
      </c>
      <c r="H113" s="111"/>
      <c r="I113" s="56">
        <f t="shared" si="6"/>
        <v>-462919.6</v>
      </c>
      <c r="J113" s="57">
        <f t="shared" si="7"/>
        <v>0.2527528652138821</v>
      </c>
    </row>
    <row r="114" spans="1:10" s="17" customFormat="1" ht="60" customHeight="1">
      <c r="A114" s="70" t="s">
        <v>116</v>
      </c>
      <c r="B114" s="49">
        <v>450000</v>
      </c>
      <c r="C114" s="49">
        <v>450000</v>
      </c>
      <c r="D114" s="49">
        <v>450000</v>
      </c>
      <c r="E114" s="49">
        <v>0</v>
      </c>
      <c r="F114" s="53">
        <f t="shared" si="4"/>
        <v>-450000</v>
      </c>
      <c r="G114" s="54">
        <f t="shared" si="5"/>
        <v>0</v>
      </c>
      <c r="H114" s="109"/>
      <c r="I114" s="56">
        <f t="shared" si="6"/>
        <v>-450000</v>
      </c>
      <c r="J114" s="57">
        <f t="shared" si="7"/>
        <v>0</v>
      </c>
    </row>
    <row r="115" spans="1:10" s="17" customFormat="1" ht="150" customHeight="1">
      <c r="A115" s="70" t="s">
        <v>140</v>
      </c>
      <c r="B115" s="49">
        <v>0</v>
      </c>
      <c r="C115" s="49">
        <v>135000</v>
      </c>
      <c r="D115" s="49">
        <v>135000</v>
      </c>
      <c r="E115" s="49">
        <v>0</v>
      </c>
      <c r="F115" s="53">
        <f t="shared" si="4"/>
        <v>-135000</v>
      </c>
      <c r="G115" s="54">
        <f t="shared" si="5"/>
        <v>0</v>
      </c>
      <c r="H115" s="109"/>
      <c r="I115" s="56">
        <f t="shared" si="6"/>
        <v>-135000</v>
      </c>
      <c r="J115" s="57">
        <f t="shared" si="7"/>
        <v>0</v>
      </c>
    </row>
    <row r="116" spans="1:10" s="17" customFormat="1" ht="144" customHeight="1">
      <c r="A116" s="70" t="s">
        <v>60</v>
      </c>
      <c r="B116" s="49">
        <v>124780</v>
      </c>
      <c r="C116" s="49">
        <v>112300</v>
      </c>
      <c r="D116" s="49">
        <v>48250</v>
      </c>
      <c r="E116" s="49">
        <v>0</v>
      </c>
      <c r="F116" s="53">
        <f t="shared" si="4"/>
        <v>-48250</v>
      </c>
      <c r="G116" s="54">
        <f t="shared" si="5"/>
        <v>0</v>
      </c>
      <c r="H116" s="109"/>
      <c r="I116" s="56">
        <f t="shared" si="6"/>
        <v>-112300</v>
      </c>
      <c r="J116" s="57">
        <f t="shared" si="7"/>
        <v>0</v>
      </c>
    </row>
    <row r="117" spans="1:10" s="17" customFormat="1" ht="43.5" customHeight="1">
      <c r="A117" s="71" t="s">
        <v>28</v>
      </c>
      <c r="B117" s="37">
        <f>B118+B119</f>
        <v>7051240</v>
      </c>
      <c r="C117" s="37">
        <f>C118+C119</f>
        <v>7360777.5</v>
      </c>
      <c r="D117" s="37">
        <f>D118+D119</f>
        <v>7360777.5</v>
      </c>
      <c r="E117" s="37">
        <f>E118+E119</f>
        <v>0</v>
      </c>
      <c r="F117" s="37">
        <f t="shared" si="4"/>
        <v>-7360777.5</v>
      </c>
      <c r="G117" s="38">
        <f t="shared" si="5"/>
        <v>0</v>
      </c>
      <c r="H117" s="108"/>
      <c r="I117" s="40">
        <f t="shared" si="6"/>
        <v>-7360777.5</v>
      </c>
      <c r="J117" s="41">
        <f t="shared" si="7"/>
        <v>0</v>
      </c>
    </row>
    <row r="118" spans="1:10" s="17" customFormat="1" ht="61.5" customHeight="1">
      <c r="A118" s="48" t="s">
        <v>117</v>
      </c>
      <c r="B118" s="49">
        <v>5000000</v>
      </c>
      <c r="C118" s="49">
        <v>5309537.5</v>
      </c>
      <c r="D118" s="49">
        <v>5309537.5</v>
      </c>
      <c r="E118" s="49">
        <v>0</v>
      </c>
      <c r="F118" s="53">
        <f t="shared" si="4"/>
        <v>-5309537.5</v>
      </c>
      <c r="G118" s="54">
        <f t="shared" si="5"/>
        <v>0</v>
      </c>
      <c r="H118" s="109"/>
      <c r="I118" s="56">
        <f t="shared" si="6"/>
        <v>-5309537.5</v>
      </c>
      <c r="J118" s="57">
        <f t="shared" si="7"/>
        <v>0</v>
      </c>
    </row>
    <row r="119" spans="1:10" s="17" customFormat="1" ht="78.75" customHeight="1">
      <c r="A119" s="48" t="s">
        <v>118</v>
      </c>
      <c r="B119" s="49">
        <v>2051240</v>
      </c>
      <c r="C119" s="49">
        <v>2051240</v>
      </c>
      <c r="D119" s="49">
        <v>2051240</v>
      </c>
      <c r="E119" s="49">
        <v>0</v>
      </c>
      <c r="F119" s="53">
        <f t="shared" si="4"/>
        <v>-2051240</v>
      </c>
      <c r="G119" s="54">
        <f t="shared" si="5"/>
        <v>0</v>
      </c>
      <c r="H119" s="109"/>
      <c r="I119" s="56">
        <f t="shared" si="6"/>
        <v>-2051240</v>
      </c>
      <c r="J119" s="57">
        <f t="shared" si="7"/>
        <v>0</v>
      </c>
    </row>
    <row r="120" spans="1:10" ht="61.5" customHeight="1">
      <c r="A120" s="112" t="s">
        <v>18</v>
      </c>
      <c r="B120" s="40">
        <f>B121+B122</f>
        <v>645500</v>
      </c>
      <c r="C120" s="40">
        <f>C121+C122</f>
        <v>645500</v>
      </c>
      <c r="D120" s="40">
        <f>D121+D122</f>
        <v>547695.83</v>
      </c>
      <c r="E120" s="40">
        <f>E121+E122</f>
        <v>1737008.28</v>
      </c>
      <c r="F120" s="37">
        <f t="shared" si="4"/>
        <v>1189312.4500000002</v>
      </c>
      <c r="G120" s="38">
        <f t="shared" si="5"/>
        <v>3.1714834856420215</v>
      </c>
      <c r="H120" s="113" t="e">
        <f>#REF!-#REF!</f>
        <v>#REF!</v>
      </c>
      <c r="I120" s="40">
        <f t="shared" si="6"/>
        <v>1091508.28</v>
      </c>
      <c r="J120" s="41">
        <f t="shared" si="7"/>
        <v>2.6909500852052672</v>
      </c>
    </row>
    <row r="121" spans="1:10" ht="133.5" customHeight="1">
      <c r="A121" s="103" t="s">
        <v>119</v>
      </c>
      <c r="B121" s="110">
        <v>623000</v>
      </c>
      <c r="C121" s="110">
        <v>623000</v>
      </c>
      <c r="D121" s="110">
        <v>525195.83</v>
      </c>
      <c r="E121" s="110">
        <v>1737008.28</v>
      </c>
      <c r="F121" s="53">
        <f t="shared" si="4"/>
        <v>1211812.4500000002</v>
      </c>
      <c r="G121" s="54">
        <f t="shared" si="5"/>
        <v>3.307353525636333</v>
      </c>
      <c r="H121" s="111"/>
      <c r="I121" s="56">
        <f t="shared" si="6"/>
        <v>1114008.28</v>
      </c>
      <c r="J121" s="57">
        <f t="shared" si="7"/>
        <v>2.7881352808988766</v>
      </c>
    </row>
    <row r="122" spans="1:10" ht="54.75" customHeight="1">
      <c r="A122" s="103" t="s">
        <v>120</v>
      </c>
      <c r="B122" s="110">
        <v>22500</v>
      </c>
      <c r="C122" s="110">
        <v>22500</v>
      </c>
      <c r="D122" s="110">
        <v>22500</v>
      </c>
      <c r="E122" s="110">
        <v>0</v>
      </c>
      <c r="F122" s="53">
        <f t="shared" si="4"/>
        <v>-22500</v>
      </c>
      <c r="G122" s="54">
        <f t="shared" si="5"/>
        <v>0</v>
      </c>
      <c r="H122" s="111"/>
      <c r="I122" s="56">
        <f t="shared" si="6"/>
        <v>-22500</v>
      </c>
      <c r="J122" s="57">
        <f t="shared" si="7"/>
        <v>0</v>
      </c>
    </row>
    <row r="123" spans="1:10" ht="30" customHeight="1">
      <c r="A123" s="114" t="s">
        <v>19</v>
      </c>
      <c r="B123" s="40">
        <f>B124+B125+B126</f>
        <v>229000</v>
      </c>
      <c r="C123" s="40">
        <f>C124+C125+C126</f>
        <v>229000</v>
      </c>
      <c r="D123" s="40">
        <f>D124+D125+D126</f>
        <v>125416.66</v>
      </c>
      <c r="E123" s="40">
        <f>E124+E125+E126</f>
        <v>23429.94</v>
      </c>
      <c r="F123" s="37">
        <f t="shared" si="4"/>
        <v>-101986.72</v>
      </c>
      <c r="G123" s="38">
        <f t="shared" si="5"/>
        <v>0.18681680727265418</v>
      </c>
      <c r="H123" s="115"/>
      <c r="I123" s="40">
        <f t="shared" si="6"/>
        <v>-205570.06</v>
      </c>
      <c r="J123" s="41">
        <f t="shared" si="7"/>
        <v>0.10231414847161571</v>
      </c>
    </row>
    <row r="124" spans="1:10" ht="41.25" customHeight="1">
      <c r="A124" s="116" t="s">
        <v>121</v>
      </c>
      <c r="B124" s="110">
        <v>65000</v>
      </c>
      <c r="C124" s="110">
        <v>65000</v>
      </c>
      <c r="D124" s="110">
        <v>58333.33</v>
      </c>
      <c r="E124" s="110">
        <v>4238.13</v>
      </c>
      <c r="F124" s="53">
        <f t="shared" si="4"/>
        <v>-54095.200000000004</v>
      </c>
      <c r="G124" s="54">
        <f t="shared" si="5"/>
        <v>0.07265366129449494</v>
      </c>
      <c r="H124" s="111"/>
      <c r="I124" s="56">
        <f t="shared" si="6"/>
        <v>-60761.87</v>
      </c>
      <c r="J124" s="57">
        <f t="shared" si="7"/>
        <v>0.065202</v>
      </c>
    </row>
    <row r="125" spans="1:10" ht="56.25" customHeight="1">
      <c r="A125" s="103" t="s">
        <v>122</v>
      </c>
      <c r="B125" s="110">
        <v>70000</v>
      </c>
      <c r="C125" s="110">
        <v>70000</v>
      </c>
      <c r="D125" s="110">
        <v>40833.33</v>
      </c>
      <c r="E125" s="110">
        <v>15762.53</v>
      </c>
      <c r="F125" s="53">
        <f t="shared" si="4"/>
        <v>-25070.800000000003</v>
      </c>
      <c r="G125" s="54">
        <f t="shared" si="5"/>
        <v>0.38602117436907546</v>
      </c>
      <c r="H125" s="111"/>
      <c r="I125" s="56">
        <f t="shared" si="6"/>
        <v>-54237.47</v>
      </c>
      <c r="J125" s="57">
        <f t="shared" si="7"/>
        <v>0.22517900000000002</v>
      </c>
    </row>
    <row r="126" spans="1:10" ht="92.25" customHeight="1">
      <c r="A126" s="117" t="s">
        <v>123</v>
      </c>
      <c r="B126" s="110">
        <v>94000</v>
      </c>
      <c r="C126" s="110">
        <v>94000</v>
      </c>
      <c r="D126" s="110">
        <v>26250</v>
      </c>
      <c r="E126" s="110">
        <v>3429.28</v>
      </c>
      <c r="F126" s="53">
        <f t="shared" si="4"/>
        <v>-22820.72</v>
      </c>
      <c r="G126" s="54">
        <f t="shared" si="5"/>
        <v>0.1306392380952381</v>
      </c>
      <c r="H126" s="111"/>
      <c r="I126" s="56">
        <f t="shared" si="6"/>
        <v>-90570.72</v>
      </c>
      <c r="J126" s="57">
        <f t="shared" si="7"/>
        <v>0.036481702127659575</v>
      </c>
    </row>
    <row r="127" spans="1:10" ht="46.5" customHeight="1">
      <c r="A127" s="112" t="s">
        <v>20</v>
      </c>
      <c r="B127" s="40">
        <f>B128</f>
        <v>1308000</v>
      </c>
      <c r="C127" s="40">
        <f>C128</f>
        <v>1308000</v>
      </c>
      <c r="D127" s="40">
        <f>D128</f>
        <v>1271333.33</v>
      </c>
      <c r="E127" s="40">
        <f>E128</f>
        <v>38941.74</v>
      </c>
      <c r="F127" s="37">
        <f t="shared" si="4"/>
        <v>-1232391.59</v>
      </c>
      <c r="G127" s="38">
        <f t="shared" si="5"/>
        <v>0.030630629340929805</v>
      </c>
      <c r="H127" s="118">
        <f>F127/E127</f>
        <v>-31.64706019813188</v>
      </c>
      <c r="I127" s="40">
        <f t="shared" si="6"/>
        <v>-1269058.26</v>
      </c>
      <c r="J127" s="41">
        <f t="shared" si="7"/>
        <v>0.02977197247706422</v>
      </c>
    </row>
    <row r="128" spans="1:10" ht="131.25" customHeight="1">
      <c r="A128" s="103" t="s">
        <v>124</v>
      </c>
      <c r="B128" s="110">
        <v>1308000</v>
      </c>
      <c r="C128" s="110">
        <v>1308000</v>
      </c>
      <c r="D128" s="110">
        <v>1271333.33</v>
      </c>
      <c r="E128" s="110">
        <v>38941.74</v>
      </c>
      <c r="F128" s="53">
        <f t="shared" si="4"/>
        <v>-1232391.59</v>
      </c>
      <c r="G128" s="54">
        <f t="shared" si="5"/>
        <v>0.030630629340929805</v>
      </c>
      <c r="H128" s="111"/>
      <c r="I128" s="56">
        <f t="shared" si="6"/>
        <v>-1269058.26</v>
      </c>
      <c r="J128" s="57">
        <f t="shared" si="7"/>
        <v>0.02977197247706422</v>
      </c>
    </row>
    <row r="129" spans="1:10" ht="41.25" customHeight="1">
      <c r="A129" s="112" t="s">
        <v>34</v>
      </c>
      <c r="B129" s="40">
        <f>B130+B131+B132</f>
        <v>4300000</v>
      </c>
      <c r="C129" s="40">
        <f>C130+C131+C132</f>
        <v>3450709.12</v>
      </c>
      <c r="D129" s="40">
        <f>D130+D131+D132</f>
        <v>3450709.12</v>
      </c>
      <c r="E129" s="40">
        <f>E130+E131+E132</f>
        <v>0</v>
      </c>
      <c r="F129" s="37">
        <f t="shared" si="4"/>
        <v>-3450709.12</v>
      </c>
      <c r="G129" s="38">
        <f t="shared" si="5"/>
        <v>0</v>
      </c>
      <c r="H129" s="119"/>
      <c r="I129" s="40">
        <f t="shared" si="6"/>
        <v>-3450709.12</v>
      </c>
      <c r="J129" s="41">
        <f t="shared" si="7"/>
        <v>0</v>
      </c>
    </row>
    <row r="130" spans="1:10" ht="52.5" customHeight="1">
      <c r="A130" s="117" t="s">
        <v>125</v>
      </c>
      <c r="B130" s="110">
        <v>3300000</v>
      </c>
      <c r="C130" s="110">
        <v>1225196</v>
      </c>
      <c r="D130" s="110">
        <v>1225196</v>
      </c>
      <c r="E130" s="110">
        <v>0</v>
      </c>
      <c r="F130" s="53">
        <f t="shared" si="4"/>
        <v>-1225196</v>
      </c>
      <c r="G130" s="54">
        <f t="shared" si="5"/>
        <v>0</v>
      </c>
      <c r="H130" s="111"/>
      <c r="I130" s="56">
        <f t="shared" si="6"/>
        <v>-1225196</v>
      </c>
      <c r="J130" s="57">
        <f t="shared" si="7"/>
        <v>0</v>
      </c>
    </row>
    <row r="131" spans="1:10" ht="59.25" customHeight="1">
      <c r="A131" s="117" t="s">
        <v>126</v>
      </c>
      <c r="B131" s="110">
        <v>500000</v>
      </c>
      <c r="C131" s="110">
        <v>1725513.12</v>
      </c>
      <c r="D131" s="110">
        <v>1725513.12</v>
      </c>
      <c r="E131" s="110">
        <v>0</v>
      </c>
      <c r="F131" s="53">
        <f t="shared" si="4"/>
        <v>-1725513.12</v>
      </c>
      <c r="G131" s="54">
        <f t="shared" si="5"/>
        <v>0</v>
      </c>
      <c r="H131" s="111"/>
      <c r="I131" s="56">
        <f t="shared" si="6"/>
        <v>-1725513.12</v>
      </c>
      <c r="J131" s="57">
        <f t="shared" si="7"/>
        <v>0</v>
      </c>
    </row>
    <row r="132" spans="1:10" ht="84" customHeight="1">
      <c r="A132" s="103" t="s">
        <v>127</v>
      </c>
      <c r="B132" s="110">
        <v>500000</v>
      </c>
      <c r="C132" s="110">
        <v>500000</v>
      </c>
      <c r="D132" s="110">
        <v>500000</v>
      </c>
      <c r="E132" s="110">
        <v>0</v>
      </c>
      <c r="F132" s="53">
        <f t="shared" si="4"/>
        <v>-500000</v>
      </c>
      <c r="G132" s="54">
        <f t="shared" si="5"/>
        <v>0</v>
      </c>
      <c r="H132" s="111"/>
      <c r="I132" s="56">
        <f t="shared" si="6"/>
        <v>-500000</v>
      </c>
      <c r="J132" s="57">
        <f t="shared" si="7"/>
        <v>0</v>
      </c>
    </row>
    <row r="133" spans="1:10" ht="36.75" customHeight="1">
      <c r="A133" s="112" t="s">
        <v>30</v>
      </c>
      <c r="B133" s="40">
        <f>B136+B137+B138+B139+B140+B141+B142</f>
        <v>55526266</v>
      </c>
      <c r="C133" s="40">
        <f>C135+C136+C137+C138+C139+C140+C141+C142+C134</f>
        <v>36790242.870000005</v>
      </c>
      <c r="D133" s="40">
        <f>D135+D136+D137+D138+D139+D140+D141+D142+D134</f>
        <v>35909742.870000005</v>
      </c>
      <c r="E133" s="40">
        <f>E135+E136+E137+E138+E139+E140+E141+E142+E134</f>
        <v>3225937</v>
      </c>
      <c r="F133" s="37">
        <f t="shared" si="4"/>
        <v>-32683805.870000005</v>
      </c>
      <c r="G133" s="38">
        <f t="shared" si="5"/>
        <v>0.08983458922773399</v>
      </c>
      <c r="H133" s="119"/>
      <c r="I133" s="40">
        <f t="shared" si="6"/>
        <v>-33564305.870000005</v>
      </c>
      <c r="J133" s="41">
        <f t="shared" si="7"/>
        <v>0.08768458015890232</v>
      </c>
    </row>
    <row r="134" spans="1:10" ht="58.5" customHeight="1">
      <c r="A134" s="117" t="s">
        <v>148</v>
      </c>
      <c r="B134" s="110">
        <v>0</v>
      </c>
      <c r="C134" s="110">
        <v>305900</v>
      </c>
      <c r="D134" s="110">
        <v>305900</v>
      </c>
      <c r="E134" s="110">
        <v>0</v>
      </c>
      <c r="F134" s="53">
        <f t="shared" si="4"/>
        <v>-305900</v>
      </c>
      <c r="G134" s="54">
        <f t="shared" si="5"/>
        <v>0</v>
      </c>
      <c r="H134" s="111"/>
      <c r="I134" s="56">
        <f t="shared" si="6"/>
        <v>-305900</v>
      </c>
      <c r="J134" s="57">
        <f t="shared" si="7"/>
        <v>0</v>
      </c>
    </row>
    <row r="135" spans="1:10" ht="51" customHeight="1">
      <c r="A135" s="117" t="s">
        <v>141</v>
      </c>
      <c r="B135" s="110">
        <v>0</v>
      </c>
      <c r="C135" s="110">
        <v>0</v>
      </c>
      <c r="D135" s="110">
        <v>0</v>
      </c>
      <c r="E135" s="110">
        <v>0</v>
      </c>
      <c r="F135" s="53">
        <f t="shared" si="4"/>
        <v>0</v>
      </c>
      <c r="G135" s="54" t="e">
        <f t="shared" si="5"/>
        <v>#DIV/0!</v>
      </c>
      <c r="H135" s="111"/>
      <c r="I135" s="56">
        <f t="shared" si="6"/>
        <v>0</v>
      </c>
      <c r="J135" s="57" t="e">
        <f t="shared" si="7"/>
        <v>#DIV/0!</v>
      </c>
    </row>
    <row r="136" spans="1:10" ht="57.75" customHeight="1">
      <c r="A136" s="103" t="s">
        <v>128</v>
      </c>
      <c r="B136" s="110">
        <v>17062409</v>
      </c>
      <c r="C136" s="110">
        <v>7728409</v>
      </c>
      <c r="D136" s="110">
        <v>6853409</v>
      </c>
      <c r="E136" s="110">
        <v>0</v>
      </c>
      <c r="F136" s="53">
        <f t="shared" si="4"/>
        <v>-6853409</v>
      </c>
      <c r="G136" s="54">
        <f t="shared" si="5"/>
        <v>0</v>
      </c>
      <c r="H136" s="120"/>
      <c r="I136" s="56">
        <f t="shared" si="6"/>
        <v>-7728409</v>
      </c>
      <c r="J136" s="57">
        <f t="shared" si="7"/>
        <v>0</v>
      </c>
    </row>
    <row r="137" spans="1:10" ht="75" customHeight="1">
      <c r="A137" s="103" t="s">
        <v>129</v>
      </c>
      <c r="B137" s="110">
        <v>2000000</v>
      </c>
      <c r="C137" s="110">
        <v>0</v>
      </c>
      <c r="D137" s="110">
        <v>0</v>
      </c>
      <c r="E137" s="110">
        <v>0</v>
      </c>
      <c r="F137" s="53">
        <f t="shared" si="4"/>
        <v>0</v>
      </c>
      <c r="G137" s="54" t="e">
        <f t="shared" si="5"/>
        <v>#DIV/0!</v>
      </c>
      <c r="H137" s="120"/>
      <c r="I137" s="56">
        <f t="shared" si="6"/>
        <v>0</v>
      </c>
      <c r="J137" s="57" t="e">
        <f t="shared" si="7"/>
        <v>#DIV/0!</v>
      </c>
    </row>
    <row r="138" spans="1:10" ht="99" customHeight="1">
      <c r="A138" s="103" t="s">
        <v>130</v>
      </c>
      <c r="B138" s="110">
        <v>31022257</v>
      </c>
      <c r="C138" s="110">
        <v>23622946.87</v>
      </c>
      <c r="D138" s="110">
        <f>C138</f>
        <v>23622946.87</v>
      </c>
      <c r="E138" s="110">
        <v>0</v>
      </c>
      <c r="F138" s="53">
        <f t="shared" si="4"/>
        <v>-23622946.87</v>
      </c>
      <c r="G138" s="54">
        <f t="shared" si="5"/>
        <v>0</v>
      </c>
      <c r="H138" s="120"/>
      <c r="I138" s="56">
        <f t="shared" si="6"/>
        <v>-23622946.87</v>
      </c>
      <c r="J138" s="57">
        <f t="shared" si="7"/>
        <v>0</v>
      </c>
    </row>
    <row r="139" spans="1:10" ht="39.75" customHeight="1">
      <c r="A139" s="103" t="s">
        <v>131</v>
      </c>
      <c r="B139" s="110">
        <v>1245100</v>
      </c>
      <c r="C139" s="110">
        <v>620000</v>
      </c>
      <c r="D139" s="110">
        <v>620000</v>
      </c>
      <c r="E139" s="110">
        <v>149450</v>
      </c>
      <c r="F139" s="53">
        <f t="shared" si="4"/>
        <v>-470550</v>
      </c>
      <c r="G139" s="54">
        <f t="shared" si="5"/>
        <v>0.2410483870967742</v>
      </c>
      <c r="H139" s="120"/>
      <c r="I139" s="56">
        <f t="shared" si="6"/>
        <v>-470550</v>
      </c>
      <c r="J139" s="57">
        <f t="shared" si="7"/>
        <v>0.2410483870967742</v>
      </c>
    </row>
    <row r="140" spans="1:10" ht="67.5" customHeight="1">
      <c r="A140" s="121" t="s">
        <v>132</v>
      </c>
      <c r="B140" s="122">
        <v>30000</v>
      </c>
      <c r="C140" s="122">
        <v>30000</v>
      </c>
      <c r="D140" s="110">
        <v>25000</v>
      </c>
      <c r="E140" s="110">
        <v>0</v>
      </c>
      <c r="F140" s="53">
        <f t="shared" si="4"/>
        <v>-25000</v>
      </c>
      <c r="G140" s="54">
        <f t="shared" si="5"/>
        <v>0</v>
      </c>
      <c r="H140" s="120"/>
      <c r="I140" s="56">
        <f t="shared" si="6"/>
        <v>-30000</v>
      </c>
      <c r="J140" s="57">
        <f t="shared" si="7"/>
        <v>0</v>
      </c>
    </row>
    <row r="141" spans="1:10" ht="147" customHeight="1">
      <c r="A141" s="121" t="s">
        <v>133</v>
      </c>
      <c r="B141" s="122">
        <v>6500</v>
      </c>
      <c r="C141" s="110">
        <v>6500</v>
      </c>
      <c r="D141" s="110">
        <v>6000</v>
      </c>
      <c r="E141" s="110">
        <v>0</v>
      </c>
      <c r="F141" s="53">
        <f t="shared" si="4"/>
        <v>-6000</v>
      </c>
      <c r="G141" s="54">
        <f t="shared" si="5"/>
        <v>0</v>
      </c>
      <c r="H141" s="111"/>
      <c r="I141" s="56">
        <f t="shared" si="6"/>
        <v>-6500</v>
      </c>
      <c r="J141" s="57">
        <f t="shared" si="7"/>
        <v>0</v>
      </c>
    </row>
    <row r="142" spans="1:10" ht="36.75" customHeight="1">
      <c r="A142" s="121" t="s">
        <v>134</v>
      </c>
      <c r="B142" s="122">
        <v>4160000</v>
      </c>
      <c r="C142" s="110">
        <v>4476487</v>
      </c>
      <c r="D142" s="110">
        <v>4476487</v>
      </c>
      <c r="E142" s="110">
        <v>3076487</v>
      </c>
      <c r="F142" s="53">
        <f aca="true" t="shared" si="8" ref="F142:F148">E142-D142</f>
        <v>-1400000</v>
      </c>
      <c r="G142" s="54">
        <f aca="true" t="shared" si="9" ref="G142:G148">E142/D142</f>
        <v>0.6872547602617857</v>
      </c>
      <c r="H142" s="111"/>
      <c r="I142" s="56">
        <f aca="true" t="shared" si="10" ref="I142:I148">E142-C142</f>
        <v>-1400000</v>
      </c>
      <c r="J142" s="57">
        <f aca="true" t="shared" si="11" ref="J142:J148">E142/C142</f>
        <v>0.6872547602617857</v>
      </c>
    </row>
    <row r="143" spans="1:10" ht="30" customHeight="1">
      <c r="A143" s="112" t="s">
        <v>26</v>
      </c>
      <c r="B143" s="40">
        <f>B146+B147+B144+B145</f>
        <v>600900</v>
      </c>
      <c r="C143" s="40">
        <f>C146+C147+C144+C145</f>
        <v>3545571.36</v>
      </c>
      <c r="D143" s="40">
        <f>D146+D147+D144+D145</f>
        <v>3357571.36</v>
      </c>
      <c r="E143" s="40">
        <f>E146+E147+E144+E145</f>
        <v>880980</v>
      </c>
      <c r="F143" s="37">
        <f t="shared" si="8"/>
        <v>-2476591.36</v>
      </c>
      <c r="G143" s="38">
        <f t="shared" si="9"/>
        <v>0.2623860837316649</v>
      </c>
      <c r="H143" s="115"/>
      <c r="I143" s="40">
        <f t="shared" si="10"/>
        <v>-2664591.36</v>
      </c>
      <c r="J143" s="41">
        <f t="shared" si="11"/>
        <v>0.24847335183799546</v>
      </c>
    </row>
    <row r="144" spans="1:10" ht="75.75" customHeight="1">
      <c r="A144" s="117" t="s">
        <v>142</v>
      </c>
      <c r="B144" s="110">
        <v>0</v>
      </c>
      <c r="C144" s="110">
        <v>1383000</v>
      </c>
      <c r="D144" s="110">
        <v>1383000</v>
      </c>
      <c r="E144" s="110">
        <v>0</v>
      </c>
      <c r="F144" s="53">
        <f t="shared" si="8"/>
        <v>-1383000</v>
      </c>
      <c r="G144" s="54">
        <f t="shared" si="9"/>
        <v>0</v>
      </c>
      <c r="H144" s="120"/>
      <c r="I144" s="56">
        <f t="shared" si="10"/>
        <v>-1383000</v>
      </c>
      <c r="J144" s="57">
        <f t="shared" si="11"/>
        <v>0</v>
      </c>
    </row>
    <row r="145" spans="1:10" ht="65.25" customHeight="1">
      <c r="A145" s="48" t="s">
        <v>153</v>
      </c>
      <c r="B145" s="110">
        <v>0</v>
      </c>
      <c r="C145" s="110">
        <v>1560000</v>
      </c>
      <c r="D145" s="110">
        <v>1560000</v>
      </c>
      <c r="E145" s="110">
        <v>860700</v>
      </c>
      <c r="F145" s="53">
        <f t="shared" si="8"/>
        <v>-699300</v>
      </c>
      <c r="G145" s="54">
        <f t="shared" si="9"/>
        <v>0.5517307692307692</v>
      </c>
      <c r="H145" s="120"/>
      <c r="I145" s="56">
        <f t="shared" si="10"/>
        <v>-699300</v>
      </c>
      <c r="J145" s="57">
        <f t="shared" si="11"/>
        <v>0.5517307692307692</v>
      </c>
    </row>
    <row r="146" spans="1:10" ht="58.5" customHeight="1">
      <c r="A146" s="103" t="s">
        <v>135</v>
      </c>
      <c r="B146" s="110">
        <v>450900</v>
      </c>
      <c r="C146" s="110">
        <v>452571.36</v>
      </c>
      <c r="D146" s="110">
        <v>264571.36</v>
      </c>
      <c r="E146" s="110">
        <v>0</v>
      </c>
      <c r="F146" s="53">
        <f t="shared" si="8"/>
        <v>-264571.36</v>
      </c>
      <c r="G146" s="54">
        <f t="shared" si="9"/>
        <v>0</v>
      </c>
      <c r="H146" s="111"/>
      <c r="I146" s="56">
        <f t="shared" si="10"/>
        <v>-452571.36</v>
      </c>
      <c r="J146" s="57">
        <f t="shared" si="11"/>
        <v>0</v>
      </c>
    </row>
    <row r="147" spans="1:10" ht="63.75" customHeight="1">
      <c r="A147" s="117" t="s">
        <v>149</v>
      </c>
      <c r="B147" s="110">
        <v>150000</v>
      </c>
      <c r="C147" s="110">
        <v>150000</v>
      </c>
      <c r="D147" s="110">
        <v>150000</v>
      </c>
      <c r="E147" s="110">
        <v>20280</v>
      </c>
      <c r="F147" s="53">
        <f t="shared" si="8"/>
        <v>-129720</v>
      </c>
      <c r="G147" s="54">
        <f t="shared" si="9"/>
        <v>0.1352</v>
      </c>
      <c r="H147" s="111"/>
      <c r="I147" s="56">
        <f t="shared" si="10"/>
        <v>-129720</v>
      </c>
      <c r="J147" s="57">
        <f t="shared" si="11"/>
        <v>0.1352</v>
      </c>
    </row>
    <row r="148" spans="1:10" s="28" customFormat="1" ht="42" customHeight="1">
      <c r="A148" s="123" t="s">
        <v>12</v>
      </c>
      <c r="B148" s="33">
        <f>B104+B105</f>
        <v>584492997.24</v>
      </c>
      <c r="C148" s="33">
        <f>C104+C105</f>
        <v>633300273.0500001</v>
      </c>
      <c r="D148" s="33">
        <f>D104+D105</f>
        <v>478901863.5400001</v>
      </c>
      <c r="E148" s="33">
        <f>E104+E105</f>
        <v>320091045.39000005</v>
      </c>
      <c r="F148" s="32">
        <f t="shared" si="8"/>
        <v>-158810818.15000004</v>
      </c>
      <c r="G148" s="105">
        <f t="shared" si="9"/>
        <v>0.6683854663331553</v>
      </c>
      <c r="H148" s="124"/>
      <c r="I148" s="33">
        <f t="shared" si="10"/>
        <v>-313209227.66</v>
      </c>
      <c r="J148" s="107">
        <f t="shared" si="11"/>
        <v>0.5054332976179348</v>
      </c>
    </row>
    <row r="149" spans="1:10" s="19" customFormat="1" ht="37.5" customHeight="1">
      <c r="A149" s="129" t="s">
        <v>33</v>
      </c>
      <c r="B149" s="129"/>
      <c r="C149" s="129"/>
      <c r="D149" s="129"/>
      <c r="E149" s="129"/>
      <c r="F149" s="129"/>
      <c r="G149" s="129"/>
      <c r="H149" s="129"/>
      <c r="I149" s="129"/>
      <c r="J149" s="129"/>
    </row>
    <row r="150" spans="1:10" ht="14.2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</row>
    <row r="151" spans="1:10" ht="15">
      <c r="A151" s="20"/>
      <c r="B151" s="21"/>
      <c r="C151" s="21"/>
      <c r="D151" s="22"/>
      <c r="E151" s="23"/>
      <c r="F151" s="22"/>
      <c r="G151" s="20"/>
      <c r="H151" s="24"/>
      <c r="I151" s="24"/>
      <c r="J151" s="24"/>
    </row>
    <row r="152" spans="1:10" ht="15">
      <c r="A152" s="20"/>
      <c r="B152" s="21"/>
      <c r="C152" s="21"/>
      <c r="D152" s="22"/>
      <c r="E152" s="23"/>
      <c r="F152" s="22"/>
      <c r="G152" s="20"/>
      <c r="H152" s="24"/>
      <c r="I152" s="24"/>
      <c r="J152" s="24"/>
    </row>
    <row r="153" spans="1:10" ht="15">
      <c r="A153" s="20"/>
      <c r="B153" s="21"/>
      <c r="C153" s="21"/>
      <c r="D153" s="22"/>
      <c r="E153" s="23"/>
      <c r="F153" s="22"/>
      <c r="G153" s="20"/>
      <c r="H153" s="24"/>
      <c r="I153" s="24"/>
      <c r="J153" s="24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</sheetData>
  <sheetProtection/>
  <mergeCells count="10">
    <mergeCell ref="A1:J1"/>
    <mergeCell ref="F3:G3"/>
    <mergeCell ref="I3:J3"/>
    <mergeCell ref="A2:J2"/>
    <mergeCell ref="A149:J150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2022-06-02T07:01:46Z</cp:lastPrinted>
  <dcterms:created xsi:type="dcterms:W3CDTF">2006-09-07T13:25:24Z</dcterms:created>
  <dcterms:modified xsi:type="dcterms:W3CDTF">2022-08-11T07:24:21Z</dcterms:modified>
  <cp:category/>
  <cp:version/>
  <cp:contentType/>
  <cp:contentStatus/>
</cp:coreProperties>
</file>